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<sst xmlns="http://schemas.openxmlformats.org/spreadsheetml/2006/main" count="494" uniqueCount="215">
  <si>
    <t>NEW JERSEY INSURANCE UNDERWRITING ASSOCIATION</t>
  </si>
  <si>
    <t>POLICY YEAR 2014</t>
  </si>
  <si>
    <t>POLICY YEAR 2013</t>
  </si>
  <si>
    <t>POLICY YEAR 2012</t>
  </si>
  <si>
    <t>TOTAL</t>
  </si>
  <si>
    <t>FIRE</t>
  </si>
  <si>
    <t xml:space="preserve">ALLIED </t>
  </si>
  <si>
    <t>CRIME</t>
  </si>
  <si>
    <t>ALLIED</t>
  </si>
  <si>
    <t>TOTAL LIABILITIES PLUS EQUITY ACCOUNT</t>
  </si>
  <si>
    <t xml:space="preserve">     NET EQUITY AT SEPTEMBER 30, 2014</t>
  </si>
  <si>
    <t>EQUITY ACCOUNT</t>
  </si>
  <si>
    <t>TOTAL LIABILITIES &amp; RESERVES</t>
  </si>
  <si>
    <t xml:space="preserve">                            TOTAL RESERVES</t>
  </si>
  <si>
    <t xml:space="preserve">     TAXES &amp; FEES </t>
  </si>
  <si>
    <t xml:space="preserve">     ASSOCIATION EXPENSES </t>
  </si>
  <si>
    <t xml:space="preserve">     LOSS EXPENSE- UNALLOCATED</t>
  </si>
  <si>
    <t xml:space="preserve">     LOSS EXPENSE- ALLOCATED</t>
  </si>
  <si>
    <t xml:space="preserve">     LOSS - I.B.N.R</t>
  </si>
  <si>
    <t xml:space="preserve">     LOSS - CASE BASIS</t>
  </si>
  <si>
    <t xml:space="preserve">     UNEARNED PREMIUMS</t>
  </si>
  <si>
    <t>RESERVES</t>
  </si>
  <si>
    <t xml:space="preserve">          TOTAL LIABILITIES</t>
  </si>
  <si>
    <t xml:space="preserve">      CLAIM CHECKS PAYABLE</t>
  </si>
  <si>
    <t xml:space="preserve">      OTHER PAYABLES</t>
  </si>
  <si>
    <t xml:space="preserve">      RETURN PREMIUMS</t>
  </si>
  <si>
    <t xml:space="preserve">      ADVANCE PREMIUMS</t>
  </si>
  <si>
    <t xml:space="preserve">      AMOUNTS HELD FOR OTHERS</t>
  </si>
  <si>
    <t xml:space="preserve">      DEFINED BENEFIT PENSION PLAN</t>
  </si>
  <si>
    <t xml:space="preserve">      POST RETIREMENT BENEFITS (other than pensions)</t>
  </si>
  <si>
    <t>LIABILITIES</t>
  </si>
  <si>
    <t xml:space="preserve">          TOTAL ASSETS</t>
  </si>
  <si>
    <t xml:space="preserve">     PREMIUMS RECEIVABLE</t>
  </si>
  <si>
    <t xml:space="preserve">     EDP - EQUIPMENT &amp; SOFTWARE</t>
  </si>
  <si>
    <t xml:space="preserve">     FURNITURE &amp; EQUIPMENT</t>
  </si>
  <si>
    <t xml:space="preserve">     ACCRUED INTEREST</t>
  </si>
  <si>
    <t xml:space="preserve">     PREPAID EXPENSES</t>
  </si>
  <si>
    <t xml:space="preserve">     CASH &amp; SHORT-TERM INVESTMENTS</t>
  </si>
  <si>
    <t xml:space="preserve">     STOCKS</t>
  </si>
  <si>
    <t xml:space="preserve">     BONDS</t>
  </si>
  <si>
    <t>ASSETS</t>
  </si>
  <si>
    <t>NET ADMITTED ASSETS</t>
  </si>
  <si>
    <t>NON- ADMITTED ASSETS</t>
  </si>
  <si>
    <t>LEDGER ASSETS</t>
  </si>
  <si>
    <t>AT SEPTEMBER 30, 2014</t>
  </si>
  <si>
    <t>BALANCE SHEET</t>
  </si>
  <si>
    <t>NET EQUITY AT SEPTEMBER 30, 2014</t>
  </si>
  <si>
    <t>CHANGE IN EQUITY</t>
  </si>
  <si>
    <t xml:space="preserve">     CHANGE IN NONADMITTED ASSETS</t>
  </si>
  <si>
    <t xml:space="preserve">     NET EQUITY - PRIOR</t>
  </si>
  <si>
    <t xml:space="preserve">         TOTAL OTHER INCOME</t>
  </si>
  <si>
    <t xml:space="preserve">       INSTALLMENT SERVICE FEE</t>
  </si>
  <si>
    <r>
      <t xml:space="preserve">       OTHER INCOME </t>
    </r>
  </si>
  <si>
    <t>OTHER INCOME</t>
  </si>
  <si>
    <t xml:space="preserve">         NET INVESTMENT GAIN</t>
  </si>
  <si>
    <t xml:space="preserve">     NET INVESTMENT INCOME EARNED</t>
  </si>
  <si>
    <t>INVESTMENT INCOME</t>
  </si>
  <si>
    <r>
      <t xml:space="preserve"> UNDERWRITING GAIN</t>
    </r>
    <r>
      <rPr>
        <sz val="11"/>
        <color indexed="10"/>
        <rFont val="Century Schoolbook"/>
        <family val="1"/>
      </rPr>
      <t xml:space="preserve"> (LOSS)</t>
    </r>
  </si>
  <si>
    <t xml:space="preserve">         TOTAL DEDUCTIONS</t>
  </si>
  <si>
    <t xml:space="preserve">     TAXES &amp; FEES INCURRED</t>
  </si>
  <si>
    <t xml:space="preserve">     OTHER UNDERWRITING EXPENSES</t>
  </si>
  <si>
    <t xml:space="preserve">     COMMISSIONS INCURRED</t>
  </si>
  <si>
    <t xml:space="preserve">     LOSS EXPENSES INCURRED</t>
  </si>
  <si>
    <t xml:space="preserve">     LOSSES INCURRED</t>
  </si>
  <si>
    <t>DEDUCTIONS</t>
  </si>
  <si>
    <t xml:space="preserve">     PREMIUMS EARNED</t>
  </si>
  <si>
    <t>UNDERWRITING INCOME</t>
  </si>
  <si>
    <t>YEAR-TO-DATE</t>
  </si>
  <si>
    <t>QUARTER-TO-DATE</t>
  </si>
  <si>
    <t>SEPTEMBER 30, 2014</t>
  </si>
  <si>
    <t xml:space="preserve"> INCOME STATEMENT</t>
  </si>
  <si>
    <t>NET CHANGE IN EQUITY</t>
  </si>
  <si>
    <t xml:space="preserve">          TOTAL</t>
  </si>
  <si>
    <t xml:space="preserve">     UNPAID TAXES &amp; FEES</t>
  </si>
  <si>
    <t xml:space="preserve">     UNPAID ASSOCIATION EXPENSES</t>
  </si>
  <si>
    <t xml:space="preserve">     UNPAID LOSSES EXPENSES</t>
  </si>
  <si>
    <t xml:space="preserve">     UNPAID LOSSES</t>
  </si>
  <si>
    <t>PRIOR RESERVES</t>
  </si>
  <si>
    <t xml:space="preserve">     UNPAID LOSS EXPENSES</t>
  </si>
  <si>
    <t>CURRENT RESERVES</t>
  </si>
  <si>
    <t>EQUITY IN ASSETS OF ASSOCIATION</t>
  </si>
  <si>
    <t xml:space="preserve">     PRIOR NONADMITTED ASSETS</t>
  </si>
  <si>
    <t xml:space="preserve">     CURRENT ACCRUED INTEREST</t>
  </si>
  <si>
    <t>ADD</t>
  </si>
  <si>
    <t xml:space="preserve">     CURRENT NONADMITTED ASSETS</t>
  </si>
  <si>
    <t xml:space="preserve">     PRIOR ACCRUED INTEREST</t>
  </si>
  <si>
    <t>DEDUCT</t>
  </si>
  <si>
    <t>INCREASE (DECREASE)</t>
  </si>
  <si>
    <t xml:space="preserve">     ASSOCIATION EXPENSES</t>
  </si>
  <si>
    <t xml:space="preserve">     COMMISSIONS</t>
  </si>
  <si>
    <t xml:space="preserve">     BOARDS &amp; BUREAUS</t>
  </si>
  <si>
    <t xml:space="preserve">     SURVEYS &amp; UNDERWRITING RPTS</t>
  </si>
  <si>
    <t xml:space="preserve">     INSPECTION AND RATING ISO</t>
  </si>
  <si>
    <t xml:space="preserve">     UNALLOCATED LOSS EXPENSE</t>
  </si>
  <si>
    <t xml:space="preserve">     ALLOCATED LOSS EXPENSE </t>
  </si>
  <si>
    <t xml:space="preserve">     LOSSES PAID</t>
  </si>
  <si>
    <t>EXPENSES PAID</t>
  </si>
  <si>
    <t xml:space="preserve">      NET REALIZED CAPITAL GAIN</t>
  </si>
  <si>
    <t xml:space="preserve">      INVESTMENT INCOME RECEIVED</t>
  </si>
  <si>
    <t xml:space="preserve">       OTHER INCOME (includes installment service fees)</t>
  </si>
  <si>
    <t xml:space="preserve">      PREMIUMS WRITTEN</t>
  </si>
  <si>
    <t>INCOME RECEIVED</t>
  </si>
  <si>
    <t>POLICY YEAR 2011</t>
  </si>
  <si>
    <t>QTD PERIOD ENDED SEPTEMBER 30, 2014</t>
  </si>
  <si>
    <t xml:space="preserve"> EQUITY ACCOUNT</t>
  </si>
  <si>
    <t>YTD PERIOD ENDED SEPTEMBER 30, 2014</t>
  </si>
  <si>
    <t>Net Gain</t>
  </si>
  <si>
    <t>Othe Income (includes installment service fees)</t>
  </si>
  <si>
    <t>Net Investment Gain</t>
  </si>
  <si>
    <t>Net Realized Capital Gain</t>
  </si>
  <si>
    <t>Net Investment Income Earned</t>
  </si>
  <si>
    <t>Change in Accrued Interest</t>
  </si>
  <si>
    <t>Prior Accrued Interest</t>
  </si>
  <si>
    <t>Current Accrued Interest</t>
  </si>
  <si>
    <t>Net Investment Income Received</t>
  </si>
  <si>
    <t>Underwriting Gain</t>
  </si>
  <si>
    <t>Total Loss &amp; Underwriting Exp. Incurred</t>
  </si>
  <si>
    <t>Total Other Underwriting Exp. Incurred</t>
  </si>
  <si>
    <t>Other Underwriting Exp. Incurred</t>
  </si>
  <si>
    <t>Change in Other Underwriting Exp. Reserve</t>
  </si>
  <si>
    <t xml:space="preserve"> </t>
  </si>
  <si>
    <t>Prior Reserve</t>
  </si>
  <si>
    <t>Current Reserve</t>
  </si>
  <si>
    <t>Total Underwriting Exp. Paid</t>
  </si>
  <si>
    <t>Other Operating Exp. Paid</t>
  </si>
  <si>
    <t>Board Bureaus &amp; Inspections Paid</t>
  </si>
  <si>
    <t>Commissions Expense Paid</t>
  </si>
  <si>
    <t>Net Taxes &amp; Fees Incurred</t>
  </si>
  <si>
    <t>Change in Reserve for Taxes &amp; Fees</t>
  </si>
  <si>
    <t>Taxes &amp; Fees Paid</t>
  </si>
  <si>
    <t>Total Loss &amp; Loss Exp. Incurred</t>
  </si>
  <si>
    <t>Net Loss Exp. Incurred</t>
  </si>
  <si>
    <t>Change in Loss Exp. Reserve</t>
  </si>
  <si>
    <t>Prior Loss Exp. Reserve</t>
  </si>
  <si>
    <t>Current Loss Exp. Reserve</t>
  </si>
  <si>
    <t>Total Loss Exp. Paid</t>
  </si>
  <si>
    <t>Unallocated Loss Exp. Paid</t>
  </si>
  <si>
    <t>Allocated Loss Exp. Paid</t>
  </si>
  <si>
    <t>Net Losses Incurred</t>
  </si>
  <si>
    <t>Change in Loss Reserve</t>
  </si>
  <si>
    <t>Prior Loss Reserve</t>
  </si>
  <si>
    <t>Current Loss Reserve</t>
  </si>
  <si>
    <t>Net Losses Paid</t>
  </si>
  <si>
    <t>Less Salvage &amp; Subrogation</t>
  </si>
  <si>
    <t>Losses Paid</t>
  </si>
  <si>
    <t>Net Premium Earned</t>
  </si>
  <si>
    <t>Change in Unearned Premium Reserve</t>
  </si>
  <si>
    <t>Prior Unearned Reserve</t>
  </si>
  <si>
    <t>Current Unearned Reserve</t>
  </si>
  <si>
    <t>Premiums Written</t>
  </si>
  <si>
    <t>09-30-14</t>
  </si>
  <si>
    <t/>
  </si>
  <si>
    <t>QTD PERIOD ENDING SEPTEMBER 30, 2014</t>
  </si>
  <si>
    <t>EARNED/INCURRED BASIS</t>
  </si>
  <si>
    <t>UNDERWRITING STATEMENT</t>
  </si>
  <si>
    <t>Underwriting Loss</t>
  </si>
  <si>
    <t>YTD PERIOD ENDING SEPTEMBER 30, 2014</t>
  </si>
  <si>
    <t>*Note: The Terrorism Risk Insurance Program Reauthorization Act of 2007 requires insurers to report direct earned premium for commercial business written.                                                         This amount is shown on page 8.</t>
  </si>
  <si>
    <t xml:space="preserve">            TOTAL</t>
  </si>
  <si>
    <t xml:space="preserve">     CRIME</t>
  </si>
  <si>
    <t xml:space="preserve">     ALLIED </t>
  </si>
  <si>
    <t xml:space="preserve">     FIRE</t>
  </si>
  <si>
    <t>EARNED PREMIUM</t>
  </si>
  <si>
    <t>PRIOR UNEARNED PREMIUM RESERVE                     @ 06-30-14</t>
  </si>
  <si>
    <t xml:space="preserve">    CRIME</t>
  </si>
  <si>
    <t xml:space="preserve">    ALLIED </t>
  </si>
  <si>
    <t>CURRENT UNEARNED PREMIUM RESERVE              @ 09-30-14</t>
  </si>
  <si>
    <t>WRITTEN PREMIUMS</t>
  </si>
  <si>
    <t>*SEE NOTE BELOW</t>
  </si>
  <si>
    <t>STATISTICAL REPORT ON PREMIUMS</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</si>
  <si>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</si>
  <si>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Total TRIA</t>
  </si>
  <si>
    <t>Commercial</t>
  </si>
  <si>
    <t>1-4 Family Tenant-Occupied</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</si>
  <si>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</si>
  <si>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PRIOR UNEARNED PREMIUM RESERVE                     @ 12-31-13</t>
  </si>
  <si>
    <t xml:space="preserve">       CRIME</t>
  </si>
  <si>
    <t xml:space="preserve">       ALLIED </t>
  </si>
  <si>
    <t xml:space="preserve">       FIRE</t>
  </si>
  <si>
    <t>INCURRED LOSSES</t>
  </si>
  <si>
    <t>(Including I.B.N.R. Reserves)</t>
  </si>
  <si>
    <t>PRIOR LOSS RESERVES (06-30-14)</t>
  </si>
  <si>
    <t>CURRENT I.B.N.R. RESERVES (09-30-14)</t>
  </si>
  <si>
    <t>CURRENT CASE BASIS RESERVES (09-30-14)</t>
  </si>
  <si>
    <t xml:space="preserve">      FIRE</t>
  </si>
  <si>
    <t>Net of Salvage &amp; Subrogation Received</t>
  </si>
  <si>
    <t xml:space="preserve">PAID LOSSES </t>
  </si>
  <si>
    <t xml:space="preserve"> STATISTICAL REPORT ON LOSSES</t>
  </si>
  <si>
    <t>PRIOR LOSS RESERVES (12-31-13)</t>
  </si>
  <si>
    <t>ALAE &amp; ULAE LOSS EXPENSES  INCURRED</t>
  </si>
  <si>
    <t>PRIOR LOSS  EXPENSE RESERVES                     @ 06-30-14</t>
  </si>
  <si>
    <t>CURRENT LOSS EXPENSE RESERVES               @ 09-30-14</t>
  </si>
  <si>
    <t>LOSS EXPENSES PAID                                      (ALAE AND ULAE)</t>
  </si>
  <si>
    <t>(INCLUDES ALLOCATED AND UNALLOCATED LOSS EXPENSES)</t>
  </si>
  <si>
    <t>STATISTICAL REPORT ON LOSS EXPENSES</t>
  </si>
  <si>
    <t>PRIOR LOSS  EXPENSE RESERVES                     @ 12-31-13</t>
  </si>
  <si>
    <r>
      <t xml:space="preserve">                                           </t>
    </r>
    <r>
      <rPr>
        <b/>
        <sz val="9"/>
        <rFont val="Century Schoolbook"/>
        <family val="1"/>
      </rPr>
      <t xml:space="preserve">         1Q13</t>
    </r>
    <r>
      <rPr>
        <sz val="9"/>
        <rFont val="Century Schoolbook"/>
        <family val="1"/>
      </rPr>
      <t xml:space="preserve">         $138,025</t>
    </r>
  </si>
  <si>
    <r>
      <t xml:space="preserve">       1Q14       </t>
    </r>
    <r>
      <rPr>
        <sz val="9"/>
        <rFont val="Century Schoolbook"/>
        <family val="1"/>
      </rPr>
      <t>$120,676</t>
    </r>
  </si>
  <si>
    <r>
      <t xml:space="preserve">                                           </t>
    </r>
    <r>
      <rPr>
        <b/>
        <sz val="9"/>
        <rFont val="Century Schoolbook"/>
        <family val="1"/>
      </rPr>
      <t xml:space="preserve">         2Q13</t>
    </r>
    <r>
      <rPr>
        <sz val="9"/>
        <rFont val="Century Schoolbook"/>
        <family val="1"/>
      </rPr>
      <t xml:space="preserve">         $134,123</t>
    </r>
  </si>
  <si>
    <r>
      <t xml:space="preserve">       2Q14       </t>
    </r>
    <r>
      <rPr>
        <sz val="9"/>
        <rFont val="Century Schoolbook"/>
        <family val="1"/>
      </rPr>
      <t>$118,191</t>
    </r>
  </si>
  <si>
    <r>
      <t xml:space="preserve">                                           </t>
    </r>
    <r>
      <rPr>
        <b/>
        <sz val="9"/>
        <rFont val="Century Schoolbook"/>
        <family val="1"/>
      </rPr>
      <t xml:space="preserve">         3Q13</t>
    </r>
    <r>
      <rPr>
        <sz val="9"/>
        <rFont val="Century Schoolbook"/>
        <family val="1"/>
      </rPr>
      <t xml:space="preserve">         $132,159</t>
    </r>
  </si>
  <si>
    <r>
      <t xml:space="preserve">                                           </t>
    </r>
    <r>
      <rPr>
        <b/>
        <sz val="9"/>
        <rFont val="Century Schoolbook"/>
        <family val="1"/>
      </rPr>
      <t xml:space="preserve">         4Q13</t>
    </r>
    <r>
      <rPr>
        <sz val="9"/>
        <rFont val="Century Schoolbook"/>
        <family val="1"/>
      </rPr>
      <t xml:space="preserve">         $128,345</t>
    </r>
  </si>
  <si>
    <r>
      <t xml:space="preserve">       3Q14       </t>
    </r>
    <r>
      <rPr>
        <sz val="9"/>
        <rFont val="Century Schoolbook"/>
        <family val="1"/>
      </rPr>
      <t>$115,639</t>
    </r>
  </si>
  <si>
    <t>Net Realized Capital Loss</t>
  </si>
  <si>
    <t xml:space="preserve">      NET REALIZED CAPITAL LOSS</t>
  </si>
  <si>
    <r>
      <t xml:space="preserve">     NET REALIZED CAPITAL GAIN</t>
    </r>
    <r>
      <rPr>
        <sz val="11"/>
        <color indexed="10"/>
        <rFont val="Century Schoolbook"/>
        <family val="1"/>
      </rPr>
      <t xml:space="preserve"> (LOSS)</t>
    </r>
  </si>
  <si>
    <t xml:space="preserve">     MEMBER ASSESSMENT</t>
  </si>
  <si>
    <r>
      <t xml:space="preserve"> NET GAIN</t>
    </r>
    <r>
      <rPr>
        <sz val="11"/>
        <color indexed="10"/>
        <rFont val="Century Schoolbook"/>
        <family val="1"/>
      </rPr>
      <t xml:space="preserve"> </t>
    </r>
  </si>
  <si>
    <r>
      <t xml:space="preserve">     NET GAIN</t>
    </r>
    <r>
      <rPr>
        <sz val="11"/>
        <rFont val="Century Schoolbook"/>
        <family val="1"/>
      </rPr>
      <t xml:space="preserve"> FOR PERIOD</t>
    </r>
  </si>
  <si>
    <t>OTHER CHARGES/ADDITIONS TO EQUITY</t>
  </si>
  <si>
    <t xml:space="preserve">      PAYABLE FOR SECURITIES</t>
  </si>
  <si>
    <t xml:space="preserve">     ASSESSMENT RECEIVABLE</t>
  </si>
  <si>
    <r>
      <t xml:space="preserve">     CHANGE IN NET UNREALIZED CAPITAL GAIN </t>
    </r>
    <r>
      <rPr>
        <sz val="11"/>
        <color indexed="10"/>
        <rFont val="Century Schoolbook"/>
        <family val="1"/>
      </rPr>
      <t>(LOSS)</t>
    </r>
  </si>
  <si>
    <t xml:space="preserve">     CHANGE IN NET UNREALIZED CAPITAL LOSS</t>
  </si>
  <si>
    <t xml:space="preserve">     CHANGE IN NET UNREALIZED CAPITAL GAIN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</si>
</sst>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000_);\(&quot;$&quot;#,##0.000\)"/>
    <numFmt numFmtId="167" formatCode="&quot;$&quot;#,##0;[Red]&quot;$&quot;#,##0"/>
  </numFmts>
  <fonts count="68">
    <font>
      <sz val="11"/>
      <color theme="1"/>
      <name val="Calibri"/>
      <family val="2"/>
    </font>
    <font>
      <sz val="11"/>
      <color indexed="8"/>
      <name val="Calibri"/>
      <family val="2"/>
    </font>
    <font>
      <sz val="10"/>
      <name val="Arial"/>
      <family val="2"/>
    </font>
    <font>
      <sz val="10"/>
      <name val="Century Schoolbook"/>
      <family val="1"/>
    </font>
    <font>
      <b/>
      <sz val="10"/>
      <name val="Century Schoolbook"/>
      <family val="1"/>
    </font>
    <font>
      <b/>
      <sz val="11"/>
      <name val="Century Schoolbook"/>
      <family val="1"/>
    </font>
    <font>
      <sz val="12"/>
      <name val="Century Schoolbook"/>
      <family val="1"/>
    </font>
    <font>
      <b/>
      <sz val="18"/>
      <name val="Century Schoolbook"/>
      <family val="1"/>
    </font>
    <font>
      <b/>
      <sz val="12"/>
      <name val="Century Schoolbook"/>
      <family val="1"/>
    </font>
    <font>
      <sz val="11"/>
      <name val="Century Schoolbook"/>
      <family val="1"/>
    </font>
    <font>
      <b/>
      <i/>
      <sz val="10"/>
      <name val="Century Schoolbook"/>
      <family val="1"/>
    </font>
    <font>
      <b/>
      <i/>
      <sz val="11"/>
      <name val="Century Schoolbook"/>
      <family val="1"/>
    </font>
    <font>
      <b/>
      <u val="single"/>
      <sz val="11"/>
      <name val="Century Schoolbook"/>
      <family val="1"/>
    </font>
    <font>
      <b/>
      <sz val="11"/>
      <color indexed="8"/>
      <name val="Century Schoolbook"/>
      <family val="1"/>
    </font>
    <font>
      <b/>
      <sz val="13"/>
      <name val="Century Schoolbook"/>
      <family val="1"/>
    </font>
    <font>
      <b/>
      <sz val="15"/>
      <name val="Century Schoolbook"/>
      <family val="1"/>
    </font>
    <font>
      <b/>
      <sz val="14"/>
      <name val="Century Schoolbook"/>
      <family val="1"/>
    </font>
    <font>
      <sz val="9"/>
      <name val="Century Schoolbook"/>
      <family val="1"/>
    </font>
    <font>
      <sz val="11"/>
      <color indexed="10"/>
      <name val="Century Schoolbook"/>
      <family val="1"/>
    </font>
    <font>
      <b/>
      <sz val="10"/>
      <color indexed="8"/>
      <name val="Century Schoolbook"/>
      <family val="1"/>
    </font>
    <font>
      <sz val="13"/>
      <name val="Century Schoolbook"/>
      <family val="1"/>
    </font>
    <font>
      <sz val="16"/>
      <name val="Century Schoolbook"/>
      <family val="1"/>
    </font>
    <font>
      <b/>
      <sz val="20"/>
      <name val="Century Schoolbook"/>
      <family val="1"/>
    </font>
    <font>
      <u val="single"/>
      <sz val="11"/>
      <name val="Century Schoolbook"/>
      <family val="1"/>
    </font>
    <font>
      <sz val="18"/>
      <name val="Century Schoolbook"/>
      <family val="1"/>
    </font>
    <font>
      <sz val="11"/>
      <color indexed="9"/>
      <name val="Century Schoolbook"/>
      <family val="1"/>
    </font>
    <font>
      <b/>
      <sz val="11"/>
      <color indexed="9"/>
      <name val="Century Schoolbook"/>
      <family val="1"/>
    </font>
    <font>
      <sz val="15"/>
      <name val="Century Schoolbook"/>
      <family val="1"/>
    </font>
    <font>
      <sz val="20"/>
      <name val="Century Schoolbook"/>
      <family val="1"/>
    </font>
    <font>
      <b/>
      <sz val="9"/>
      <name val="Century Schoolbook"/>
      <family val="1"/>
    </font>
    <font>
      <b/>
      <u val="single"/>
      <sz val="9"/>
      <name val="Century Schoolbook"/>
      <family val="1"/>
    </font>
    <font>
      <sz val="22"/>
      <name val="Century Schoolbook"/>
      <family val="1"/>
    </font>
    <font>
      <b/>
      <sz val="54"/>
      <color indexed="10"/>
      <name val="Calibri"/>
      <family val="2"/>
    </font>
    <font>
      <i/>
      <sz val="10"/>
      <color indexed="8"/>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border>
    <border>
      <left style="thin"/>
      <right style="thin"/>
      <top style="thin"/>
      <bottom/>
    </border>
    <border>
      <left/>
      <right style="thin"/>
      <top style="thin"/>
      <bottom style="double"/>
    </border>
    <border>
      <left/>
      <right style="thin"/>
      <top/>
      <bottom style="thin"/>
    </border>
    <border>
      <left/>
      <right style="thin"/>
      <top/>
      <bottom/>
    </border>
    <border>
      <left/>
      <right style="thin"/>
      <top style="medium"/>
      <bottom/>
    </border>
    <border>
      <left/>
      <right style="thin"/>
      <top style="thin"/>
      <bottom/>
    </border>
    <border>
      <left/>
      <right/>
      <top style="thin"/>
      <bottom style="double"/>
    </border>
    <border>
      <left/>
      <right/>
      <top style="thin"/>
      <bottom style="thin"/>
    </border>
    <border>
      <left style="thin"/>
      <right/>
      <top/>
      <bottom style="thin"/>
    </border>
    <border>
      <left style="thin"/>
      <right/>
      <top/>
      <bottom/>
    </border>
    <border>
      <left/>
      <right/>
      <top style="thin"/>
      <bottom/>
    </border>
    <border>
      <left style="thin"/>
      <right/>
      <top style="thin"/>
      <bottom/>
    </border>
    <border>
      <left/>
      <right style="thin"/>
      <top style="thin"/>
      <bottom style="thin"/>
    </border>
    <border>
      <left/>
      <right style="thin"/>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63">
    <xf numFmtId="0" fontId="0" fillId="0" borderId="0" xfId="0" applyFont="1" applyAlignment="1">
      <alignment/>
    </xf>
    <xf numFmtId="43" fontId="4" fillId="0" borderId="0" xfId="62" applyNumberFormat="1" applyFont="1">
      <alignment/>
      <protection/>
    </xf>
    <xf numFmtId="41" fontId="9" fillId="0" borderId="0" xfId="62" applyNumberFormat="1" applyFont="1">
      <alignment/>
      <protection/>
    </xf>
    <xf numFmtId="0" fontId="9" fillId="0" borderId="0" xfId="64" applyFont="1">
      <alignment/>
      <protection/>
    </xf>
    <xf numFmtId="5" fontId="9" fillId="0" borderId="0" xfId="45" applyNumberFormat="1" applyFont="1" applyAlignment="1">
      <alignment horizontal="right"/>
    </xf>
    <xf numFmtId="0" fontId="10" fillId="0" borderId="0" xfId="64" applyFont="1">
      <alignment/>
      <protection/>
    </xf>
    <xf numFmtId="5" fontId="10" fillId="0" borderId="0" xfId="45" applyNumberFormat="1" applyFont="1" applyAlignment="1" quotePrefix="1">
      <alignment horizontal="right"/>
    </xf>
    <xf numFmtId="5" fontId="10" fillId="0" borderId="0" xfId="45" applyNumberFormat="1" applyFont="1" applyAlignment="1">
      <alignment horizontal="right"/>
    </xf>
    <xf numFmtId="5" fontId="11" fillId="0" borderId="0" xfId="45" applyNumberFormat="1" applyFont="1" applyAlignment="1" quotePrefix="1">
      <alignment horizontal="right"/>
    </xf>
    <xf numFmtId="0" fontId="11" fillId="0" borderId="0" xfId="64" applyFont="1">
      <alignment/>
      <protection/>
    </xf>
    <xf numFmtId="7" fontId="9" fillId="0" borderId="0" xfId="64" applyNumberFormat="1" applyFont="1">
      <alignment/>
      <protection/>
    </xf>
    <xf numFmtId="5" fontId="9" fillId="0" borderId="0" xfId="45" applyNumberFormat="1" applyFont="1" applyFill="1" applyAlignment="1">
      <alignment horizontal="right"/>
    </xf>
    <xf numFmtId="42" fontId="9" fillId="0" borderId="0" xfId="49" applyFont="1" applyFill="1" applyAlignment="1">
      <alignment horizontal="right" wrapText="1"/>
    </xf>
    <xf numFmtId="43" fontId="9" fillId="0" borderId="0" xfId="64" applyNumberFormat="1" applyFont="1">
      <alignment/>
      <protection/>
    </xf>
    <xf numFmtId="5" fontId="9" fillId="0" borderId="0" xfId="45" applyNumberFormat="1" applyFont="1" applyFill="1" applyBorder="1" applyAlignment="1">
      <alignment horizontal="right"/>
    </xf>
    <xf numFmtId="7" fontId="5" fillId="0" borderId="0" xfId="49" applyNumberFormat="1" applyFont="1" applyFill="1" applyBorder="1" applyAlignment="1">
      <alignment horizontal="left"/>
    </xf>
    <xf numFmtId="5" fontId="5" fillId="0" borderId="0" xfId="45" applyNumberFormat="1" applyFont="1" applyFill="1" applyBorder="1" applyAlignment="1">
      <alignment horizontal="right"/>
    </xf>
    <xf numFmtId="7" fontId="9" fillId="0" borderId="0" xfId="49" applyNumberFormat="1" applyFont="1" applyFill="1" applyBorder="1" applyAlignment="1">
      <alignment horizontal="right" wrapText="1"/>
    </xf>
    <xf numFmtId="5" fontId="9" fillId="0" borderId="0" xfId="64" applyNumberFormat="1" applyFont="1">
      <alignment/>
      <protection/>
    </xf>
    <xf numFmtId="38" fontId="5" fillId="0" borderId="0" xfId="45" applyNumberFormat="1" applyFont="1" applyFill="1" applyBorder="1" applyAlignment="1">
      <alignment horizontal="right"/>
    </xf>
    <xf numFmtId="7" fontId="9" fillId="0" borderId="0" xfId="49" applyNumberFormat="1" applyFont="1" applyFill="1" applyBorder="1" applyAlignment="1">
      <alignment horizontal="left"/>
    </xf>
    <xf numFmtId="7" fontId="12" fillId="0" borderId="0" xfId="49" applyNumberFormat="1" applyFont="1" applyFill="1" applyBorder="1" applyAlignment="1">
      <alignment horizontal="left" wrapText="1"/>
    </xf>
    <xf numFmtId="7" fontId="5" fillId="0" borderId="0" xfId="49" applyNumberFormat="1" applyFont="1" applyFill="1" applyBorder="1" applyAlignment="1">
      <alignment horizontal="center" wrapText="1"/>
    </xf>
    <xf numFmtId="5" fontId="5" fillId="0" borderId="10" xfId="45" applyNumberFormat="1" applyFont="1" applyFill="1" applyBorder="1" applyAlignment="1">
      <alignment horizontal="right"/>
    </xf>
    <xf numFmtId="43" fontId="5" fillId="0" borderId="0" xfId="45" applyFont="1" applyFill="1" applyBorder="1" applyAlignment="1">
      <alignment horizontal="right"/>
    </xf>
    <xf numFmtId="43" fontId="9" fillId="0" borderId="0" xfId="45" applyNumberFormat="1" applyFont="1" applyFill="1" applyBorder="1" applyAlignment="1">
      <alignment horizontal="right"/>
    </xf>
    <xf numFmtId="43" fontId="9" fillId="0" borderId="0" xfId="45" applyFont="1" applyBorder="1" applyAlignment="1">
      <alignment horizontal="right"/>
    </xf>
    <xf numFmtId="38" fontId="9" fillId="0" borderId="0" xfId="64" applyNumberFormat="1" applyFont="1">
      <alignment/>
      <protection/>
    </xf>
    <xf numFmtId="43" fontId="9" fillId="0" borderId="0" xfId="45" applyFont="1" applyFill="1" applyBorder="1" applyAlignment="1">
      <alignment horizontal="right"/>
    </xf>
    <xf numFmtId="165" fontId="9" fillId="0" borderId="0" xfId="64" applyNumberFormat="1" applyFont="1" applyBorder="1" applyAlignment="1">
      <alignment horizontal="center"/>
      <protection/>
    </xf>
    <xf numFmtId="5" fontId="9" fillId="0" borderId="0" xfId="45" applyNumberFormat="1" applyFont="1" applyBorder="1" applyAlignment="1">
      <alignment horizontal="right"/>
    </xf>
    <xf numFmtId="5" fontId="5" fillId="0" borderId="11" xfId="45" applyNumberFormat="1" applyFont="1" applyFill="1" applyBorder="1" applyAlignment="1">
      <alignment horizontal="right"/>
    </xf>
    <xf numFmtId="43" fontId="5" fillId="0" borderId="12" xfId="46" applyFont="1" applyFill="1" applyBorder="1" applyAlignment="1">
      <alignment horizontal="right"/>
    </xf>
    <xf numFmtId="43" fontId="5" fillId="0" borderId="12" xfId="45" applyFont="1" applyFill="1" applyBorder="1" applyAlignment="1">
      <alignment horizontal="right"/>
    </xf>
    <xf numFmtId="5" fontId="9" fillId="0" borderId="13" xfId="45" applyNumberFormat="1" applyFont="1" applyFill="1" applyBorder="1" applyAlignment="1">
      <alignment horizontal="right"/>
    </xf>
    <xf numFmtId="7" fontId="12" fillId="0" borderId="0" xfId="64" applyNumberFormat="1" applyFont="1" applyFill="1" applyBorder="1" applyAlignment="1">
      <alignment horizontal="left" wrapText="1"/>
      <protection/>
    </xf>
    <xf numFmtId="5" fontId="13" fillId="33" borderId="0" xfId="45" applyNumberFormat="1" applyFont="1" applyFill="1" applyBorder="1" applyAlignment="1">
      <alignment horizontal="center" wrapText="1"/>
    </xf>
    <xf numFmtId="7" fontId="9" fillId="0" borderId="0" xfId="64" applyNumberFormat="1" applyFont="1" applyFill="1" applyBorder="1">
      <alignment/>
      <protection/>
    </xf>
    <xf numFmtId="0" fontId="14" fillId="0" borderId="0" xfId="64" applyFont="1">
      <alignment/>
      <protection/>
    </xf>
    <xf numFmtId="7" fontId="14" fillId="0" borderId="0" xfId="64" applyNumberFormat="1" applyFont="1" applyFill="1" applyBorder="1" applyAlignment="1" quotePrefix="1">
      <alignment horizontal="center"/>
      <protection/>
    </xf>
    <xf numFmtId="0" fontId="66" fillId="0" borderId="0" xfId="64" applyFont="1" applyAlignment="1">
      <alignment horizontal="center"/>
      <protection/>
    </xf>
    <xf numFmtId="0" fontId="15" fillId="0" borderId="0" xfId="64" applyFont="1">
      <alignment/>
      <protection/>
    </xf>
    <xf numFmtId="0" fontId="9" fillId="0" borderId="0" xfId="64" applyFont="1" applyBorder="1">
      <alignment/>
      <protection/>
    </xf>
    <xf numFmtId="43" fontId="9" fillId="0" borderId="0" xfId="45" applyFont="1" applyBorder="1" applyAlignment="1">
      <alignment/>
    </xf>
    <xf numFmtId="0" fontId="67" fillId="0" borderId="0" xfId="0" applyFont="1" applyAlignment="1">
      <alignment/>
    </xf>
    <xf numFmtId="0" fontId="17" fillId="0" borderId="0" xfId="64" applyFont="1" applyBorder="1">
      <alignment/>
      <protection/>
    </xf>
    <xf numFmtId="6" fontId="5" fillId="0" borderId="14" xfId="45" applyNumberFormat="1" applyFont="1" applyBorder="1" applyAlignment="1">
      <alignment/>
    </xf>
    <xf numFmtId="7" fontId="9" fillId="0" borderId="0" xfId="45" applyNumberFormat="1" applyFont="1" applyBorder="1" applyAlignment="1">
      <alignment/>
    </xf>
    <xf numFmtId="7" fontId="5" fillId="0" borderId="0" xfId="64" applyNumberFormat="1" applyFont="1" applyBorder="1">
      <alignment/>
      <protection/>
    </xf>
    <xf numFmtId="7" fontId="9" fillId="0" borderId="15" xfId="45" applyNumberFormat="1" applyFont="1" applyBorder="1" applyAlignment="1">
      <alignment/>
    </xf>
    <xf numFmtId="7" fontId="9" fillId="0" borderId="0" xfId="64" applyNumberFormat="1" applyFont="1" applyBorder="1">
      <alignment/>
      <protection/>
    </xf>
    <xf numFmtId="43" fontId="9" fillId="0" borderId="16" xfId="45" applyFont="1" applyBorder="1" applyAlignment="1">
      <alignment/>
    </xf>
    <xf numFmtId="43" fontId="5" fillId="0" borderId="16" xfId="45" applyFont="1" applyBorder="1" applyAlignment="1">
      <alignment/>
    </xf>
    <xf numFmtId="43" fontId="5" fillId="0" borderId="0" xfId="45" applyFont="1" applyBorder="1" applyAlignment="1">
      <alignment/>
    </xf>
    <xf numFmtId="38" fontId="9" fillId="0" borderId="0" xfId="64" applyNumberFormat="1" applyFont="1" applyBorder="1">
      <alignment/>
      <protection/>
    </xf>
    <xf numFmtId="38" fontId="9" fillId="0" borderId="16" xfId="45" applyNumberFormat="1" applyFont="1" applyBorder="1" applyAlignment="1">
      <alignment/>
    </xf>
    <xf numFmtId="7" fontId="5" fillId="0" borderId="0" xfId="45" applyNumberFormat="1" applyFont="1" applyBorder="1" applyAlignment="1">
      <alignment/>
    </xf>
    <xf numFmtId="7" fontId="12" fillId="0" borderId="0" xfId="64" applyNumberFormat="1" applyFont="1" applyBorder="1">
      <alignment/>
      <protection/>
    </xf>
    <xf numFmtId="43" fontId="5" fillId="0" borderId="17" xfId="45" applyFont="1" applyBorder="1" applyAlignment="1">
      <alignment/>
    </xf>
    <xf numFmtId="7" fontId="5" fillId="0" borderId="16" xfId="45" applyNumberFormat="1" applyFont="1" applyBorder="1" applyAlignment="1">
      <alignment/>
    </xf>
    <xf numFmtId="7" fontId="9" fillId="0" borderId="16" xfId="45" applyNumberFormat="1" applyFont="1" applyBorder="1" applyAlignment="1">
      <alignment/>
    </xf>
    <xf numFmtId="5" fontId="5" fillId="0" borderId="16" xfId="45" applyNumberFormat="1" applyFont="1" applyBorder="1" applyAlignment="1">
      <alignment/>
    </xf>
    <xf numFmtId="7" fontId="12" fillId="0" borderId="16" xfId="45" applyNumberFormat="1" applyFont="1" applyBorder="1" applyAlignment="1">
      <alignment/>
    </xf>
    <xf numFmtId="7" fontId="12" fillId="0" borderId="0" xfId="45" applyNumberFormat="1" applyFont="1" applyBorder="1" applyAlignment="1">
      <alignment/>
    </xf>
    <xf numFmtId="7" fontId="12" fillId="0" borderId="18" xfId="45" applyNumberFormat="1" applyFont="1" applyBorder="1" applyAlignment="1">
      <alignment/>
    </xf>
    <xf numFmtId="7" fontId="5" fillId="33" borderId="0" xfId="45" applyNumberFormat="1" applyFont="1" applyFill="1" applyBorder="1" applyAlignment="1">
      <alignment horizontal="centerContinuous"/>
    </xf>
    <xf numFmtId="7" fontId="5" fillId="33" borderId="10" xfId="45" applyNumberFormat="1" applyFont="1" applyFill="1" applyBorder="1" applyAlignment="1">
      <alignment horizontal="centerContinuous"/>
    </xf>
    <xf numFmtId="0" fontId="3" fillId="0" borderId="0" xfId="64" applyFont="1" applyBorder="1">
      <alignment/>
      <protection/>
    </xf>
    <xf numFmtId="7" fontId="3" fillId="0" borderId="0" xfId="45" applyNumberFormat="1" applyFont="1" applyBorder="1" applyAlignment="1">
      <alignment horizontal="centerContinuous"/>
    </xf>
    <xf numFmtId="7" fontId="8" fillId="0" borderId="0" xfId="64" applyNumberFormat="1" applyFont="1" applyBorder="1" applyAlignment="1">
      <alignment horizontal="centerContinuous"/>
      <protection/>
    </xf>
    <xf numFmtId="0" fontId="16" fillId="0" borderId="0" xfId="64" applyFont="1">
      <alignment/>
      <protection/>
    </xf>
    <xf numFmtId="0" fontId="5" fillId="0" borderId="0" xfId="64" applyFont="1" applyBorder="1">
      <alignment/>
      <protection/>
    </xf>
    <xf numFmtId="0" fontId="3" fillId="0" borderId="0" xfId="64" applyFont="1" applyFill="1" applyBorder="1">
      <alignment/>
      <protection/>
    </xf>
    <xf numFmtId="43" fontId="3" fillId="0" borderId="0" xfId="45" applyFont="1" applyFill="1" applyBorder="1" applyAlignment="1">
      <alignment horizontal="right"/>
    </xf>
    <xf numFmtId="43" fontId="3" fillId="0" borderId="0" xfId="45" applyFont="1" applyFill="1" applyBorder="1" applyAlignment="1">
      <alignment/>
    </xf>
    <xf numFmtId="0" fontId="9" fillId="0" borderId="0" xfId="64" applyFont="1" applyFill="1" applyBorder="1">
      <alignment/>
      <protection/>
    </xf>
    <xf numFmtId="43" fontId="9" fillId="0" borderId="0" xfId="45" applyFont="1" applyFill="1" applyBorder="1" applyAlignment="1">
      <alignment/>
    </xf>
    <xf numFmtId="0" fontId="9" fillId="0" borderId="0" xfId="64" applyFont="1" applyFill="1" applyBorder="1" applyAlignment="1">
      <alignment horizontal="left" wrapText="1"/>
      <protection/>
    </xf>
    <xf numFmtId="43" fontId="5" fillId="0" borderId="0" xfId="45" applyNumberFormat="1" applyFont="1" applyFill="1" applyBorder="1" applyAlignment="1">
      <alignment/>
    </xf>
    <xf numFmtId="43" fontId="9" fillId="0" borderId="0" xfId="64" applyNumberFormat="1" applyFont="1" applyFill="1" applyBorder="1">
      <alignment/>
      <protection/>
    </xf>
    <xf numFmtId="6" fontId="5" fillId="0" borderId="19" xfId="45" applyNumberFormat="1" applyFont="1" applyFill="1" applyBorder="1" applyAlignment="1">
      <alignment/>
    </xf>
    <xf numFmtId="43" fontId="5" fillId="0" borderId="0" xfId="64" applyNumberFormat="1" applyFont="1" applyFill="1" applyBorder="1">
      <alignment/>
      <protection/>
    </xf>
    <xf numFmtId="43" fontId="5" fillId="0" borderId="20" xfId="45" applyFont="1" applyFill="1" applyBorder="1" applyAlignment="1">
      <alignment/>
    </xf>
    <xf numFmtId="5" fontId="9" fillId="0" borderId="0" xfId="64" applyNumberFormat="1" applyFont="1" applyFill="1" applyBorder="1">
      <alignment/>
      <protection/>
    </xf>
    <xf numFmtId="43" fontId="9" fillId="0" borderId="0" xfId="45" applyFont="1" applyFill="1" applyBorder="1" applyAlignment="1">
      <alignment/>
    </xf>
    <xf numFmtId="43" fontId="12" fillId="0" borderId="0" xfId="45" applyFont="1" applyFill="1" applyBorder="1" applyAlignment="1">
      <alignment/>
    </xf>
    <xf numFmtId="43" fontId="12" fillId="0" borderId="0" xfId="64" applyNumberFormat="1" applyFont="1" applyFill="1" applyBorder="1">
      <alignment/>
      <protection/>
    </xf>
    <xf numFmtId="43" fontId="9" fillId="0" borderId="0" xfId="64" applyNumberFormat="1" applyFont="1" applyFill="1" applyBorder="1" applyAlignment="1">
      <alignment horizontal="left" wrapText="1"/>
      <protection/>
    </xf>
    <xf numFmtId="38" fontId="5" fillId="0" borderId="19" xfId="45" applyNumberFormat="1" applyFont="1" applyFill="1" applyBorder="1" applyAlignment="1">
      <alignment/>
    </xf>
    <xf numFmtId="38" fontId="5" fillId="0" borderId="20" xfId="45" applyNumberFormat="1" applyFont="1" applyFill="1" applyBorder="1" applyAlignment="1">
      <alignment/>
    </xf>
    <xf numFmtId="43" fontId="12" fillId="0" borderId="0" xfId="64" applyNumberFormat="1" applyFont="1" applyFill="1" applyBorder="1" applyAlignment="1">
      <alignment horizontal="left" wrapText="1"/>
      <protection/>
    </xf>
    <xf numFmtId="43" fontId="5" fillId="0" borderId="0" xfId="45" applyFont="1" applyFill="1" applyBorder="1" applyAlignment="1">
      <alignment/>
    </xf>
    <xf numFmtId="164" fontId="5" fillId="0" borderId="20" xfId="45" applyNumberFormat="1" applyFont="1" applyFill="1" applyBorder="1" applyAlignment="1">
      <alignment/>
    </xf>
    <xf numFmtId="164" fontId="9" fillId="0" borderId="20" xfId="45" applyNumberFormat="1" applyFont="1" applyFill="1" applyBorder="1" applyAlignment="1">
      <alignment/>
    </xf>
    <xf numFmtId="164" fontId="5" fillId="0" borderId="0" xfId="45" applyNumberFormat="1" applyFont="1" applyFill="1" applyBorder="1" applyAlignment="1">
      <alignment/>
    </xf>
    <xf numFmtId="164" fontId="9" fillId="0" borderId="0" xfId="45" applyNumberFormat="1" applyFont="1" applyFill="1" applyBorder="1" applyAlignment="1">
      <alignment/>
    </xf>
    <xf numFmtId="43" fontId="12" fillId="0" borderId="0" xfId="45" applyFont="1" applyFill="1" applyBorder="1" applyAlignment="1">
      <alignment wrapText="1"/>
    </xf>
    <xf numFmtId="43" fontId="12" fillId="0" borderId="0" xfId="45" applyFont="1" applyFill="1" applyBorder="1" applyAlignment="1">
      <alignment horizontal="left" wrapText="1"/>
    </xf>
    <xf numFmtId="14" fontId="9" fillId="0" borderId="0" xfId="64" applyNumberFormat="1" applyFont="1" applyFill="1" applyBorder="1">
      <alignment/>
      <protection/>
    </xf>
    <xf numFmtId="43" fontId="9" fillId="0" borderId="0" xfId="64" applyNumberFormat="1" applyFont="1" applyFill="1" applyBorder="1" applyAlignment="1">
      <alignment horizontal="left"/>
      <protection/>
    </xf>
    <xf numFmtId="43" fontId="11" fillId="0" borderId="20" xfId="45" applyNumberFormat="1" applyFont="1" applyFill="1" applyBorder="1" applyAlignment="1">
      <alignment/>
    </xf>
    <xf numFmtId="43" fontId="9" fillId="0" borderId="0" xfId="64" applyNumberFormat="1" applyFont="1" applyFill="1" applyBorder="1" applyAlignment="1">
      <alignment/>
      <protection/>
    </xf>
    <xf numFmtId="0" fontId="9" fillId="0" borderId="0" xfId="0" applyFont="1" applyFill="1" applyBorder="1" applyAlignment="1">
      <alignment/>
    </xf>
    <xf numFmtId="6" fontId="9" fillId="0" borderId="0" xfId="50" applyNumberFormat="1" applyFont="1" applyFill="1" applyBorder="1" applyAlignment="1">
      <alignment/>
    </xf>
    <xf numFmtId="0" fontId="12" fillId="0" borderId="0" xfId="64" applyFont="1" applyFill="1" applyBorder="1" applyAlignment="1">
      <alignment horizontal="left" wrapText="1"/>
      <protection/>
    </xf>
    <xf numFmtId="0" fontId="5" fillId="0" borderId="0" xfId="64" applyFont="1" applyFill="1" applyBorder="1" applyAlignment="1">
      <alignment horizontal="left" wrapText="1"/>
      <protection/>
    </xf>
    <xf numFmtId="43" fontId="19" fillId="33" borderId="0" xfId="45" applyFont="1" applyFill="1" applyBorder="1" applyAlignment="1">
      <alignment horizontal="center" wrapText="1"/>
    </xf>
    <xf numFmtId="43" fontId="19" fillId="33" borderId="0" xfId="45" applyFont="1" applyFill="1" applyAlignment="1">
      <alignment horizontal="center" wrapText="1"/>
    </xf>
    <xf numFmtId="43" fontId="5" fillId="0" borderId="0" xfId="64" applyNumberFormat="1" applyFont="1" applyFill="1" applyBorder="1" applyAlignment="1">
      <alignment horizontal="left" wrapText="1"/>
      <protection/>
    </xf>
    <xf numFmtId="0" fontId="20" fillId="0" borderId="0" xfId="64" applyFont="1" applyFill="1" applyBorder="1">
      <alignment/>
      <protection/>
    </xf>
    <xf numFmtId="43" fontId="20" fillId="0" borderId="0" xfId="45" applyFont="1" applyFill="1" applyBorder="1" applyAlignment="1">
      <alignment horizontal="centerContinuous"/>
    </xf>
    <xf numFmtId="43" fontId="20" fillId="0" borderId="0" xfId="45" applyFont="1" applyBorder="1" applyAlignment="1">
      <alignment horizontal="centerContinuous"/>
    </xf>
    <xf numFmtId="43" fontId="16" fillId="0" borderId="0" xfId="45" applyFont="1" applyFill="1" applyBorder="1" applyAlignment="1">
      <alignment horizontal="centerContinuous"/>
    </xf>
    <xf numFmtId="0" fontId="16" fillId="0" borderId="0" xfId="64" applyFont="1" applyFill="1" applyBorder="1" applyAlignment="1">
      <alignment horizontal="centerContinuous"/>
      <protection/>
    </xf>
    <xf numFmtId="43" fontId="16" fillId="0" borderId="0" xfId="64" applyNumberFormat="1" applyFont="1" applyFill="1" applyBorder="1" applyAlignment="1">
      <alignment horizontal="centerContinuous"/>
      <protection/>
    </xf>
    <xf numFmtId="0" fontId="6" fillId="0" borderId="0" xfId="64" applyFont="1" applyFill="1" applyBorder="1">
      <alignment/>
      <protection/>
    </xf>
    <xf numFmtId="0" fontId="16" fillId="0" borderId="0" xfId="64" applyFont="1" applyAlignment="1">
      <alignment/>
      <protection/>
    </xf>
    <xf numFmtId="0" fontId="21" fillId="0" borderId="0" xfId="64" applyFont="1" applyFill="1" applyBorder="1">
      <alignment/>
      <protection/>
    </xf>
    <xf numFmtId="43" fontId="20" fillId="0" borderId="0" xfId="45" applyFont="1" applyFill="1" applyBorder="1" applyAlignment="1">
      <alignment horizontal="center"/>
    </xf>
    <xf numFmtId="43" fontId="20" fillId="0" borderId="0" xfId="45" applyFont="1" applyBorder="1" applyAlignment="1">
      <alignment horizontal="center"/>
    </xf>
    <xf numFmtId="43" fontId="16" fillId="0" borderId="0" xfId="45" applyFont="1" applyFill="1" applyBorder="1" applyAlignment="1">
      <alignment horizontal="center"/>
    </xf>
    <xf numFmtId="0" fontId="16" fillId="0" borderId="0" xfId="64" applyFont="1" applyFill="1" applyBorder="1" applyAlignment="1">
      <alignment horizontal="center"/>
      <protection/>
    </xf>
    <xf numFmtId="43" fontId="16" fillId="0" borderId="0" xfId="64" applyNumberFormat="1" applyFont="1" applyFill="1" applyBorder="1" applyAlignment="1">
      <alignment horizontal="center"/>
      <protection/>
    </xf>
    <xf numFmtId="43" fontId="3" fillId="0" borderId="0" xfId="45" applyFont="1" applyBorder="1" applyAlignment="1">
      <alignment/>
    </xf>
    <xf numFmtId="43" fontId="3" fillId="0" borderId="0" xfId="45" applyNumberFormat="1" applyFont="1" applyBorder="1" applyAlignment="1">
      <alignment/>
    </xf>
    <xf numFmtId="0" fontId="3" fillId="0" borderId="0" xfId="64" applyFont="1" applyBorder="1" applyAlignment="1">
      <alignment wrapText="1"/>
      <protection/>
    </xf>
    <xf numFmtId="43" fontId="9" fillId="0" borderId="0" xfId="45" applyNumberFormat="1" applyFont="1" applyBorder="1" applyAlignment="1">
      <alignment/>
    </xf>
    <xf numFmtId="0" fontId="9" fillId="0" borderId="0" xfId="64" applyFont="1" applyBorder="1" applyAlignment="1">
      <alignment wrapText="1"/>
      <protection/>
    </xf>
    <xf numFmtId="0" fontId="9" fillId="0" borderId="0" xfId="64" applyFont="1" applyBorder="1" applyAlignment="1">
      <alignment horizontal="left" wrapText="1"/>
      <protection/>
    </xf>
    <xf numFmtId="43" fontId="9" fillId="0" borderId="0" xfId="45" applyNumberFormat="1" applyFont="1" applyBorder="1" applyAlignment="1">
      <alignment horizontal="right"/>
    </xf>
    <xf numFmtId="43" fontId="5" fillId="0" borderId="0" xfId="45" applyNumberFormat="1" applyFont="1" applyBorder="1" applyAlignment="1">
      <alignment horizontal="right"/>
    </xf>
    <xf numFmtId="43" fontId="9" fillId="0" borderId="0" xfId="45" applyNumberFormat="1" applyFont="1" applyBorder="1" applyAlignment="1">
      <alignment horizontal="left"/>
    </xf>
    <xf numFmtId="43" fontId="9" fillId="0" borderId="0" xfId="64" applyNumberFormat="1" applyFont="1" applyBorder="1">
      <alignment/>
      <protection/>
    </xf>
    <xf numFmtId="6" fontId="9" fillId="0" borderId="0" xfId="64" applyNumberFormat="1" applyFont="1" applyBorder="1">
      <alignment/>
      <protection/>
    </xf>
    <xf numFmtId="6" fontId="5" fillId="0" borderId="15" xfId="45" applyNumberFormat="1" applyFont="1" applyFill="1" applyBorder="1" applyAlignment="1">
      <alignment horizontal="right"/>
    </xf>
    <xf numFmtId="43" fontId="9" fillId="0" borderId="10" xfId="45" applyFont="1" applyBorder="1" applyAlignment="1">
      <alignment horizontal="right"/>
    </xf>
    <xf numFmtId="43" fontId="9" fillId="0" borderId="21" xfId="45" applyFont="1" applyBorder="1" applyAlignment="1">
      <alignment horizontal="right"/>
    </xf>
    <xf numFmtId="43" fontId="5" fillId="0" borderId="21" xfId="64" applyNumberFormat="1" applyFont="1" applyBorder="1" applyAlignment="1">
      <alignment horizontal="center" wrapText="1"/>
      <protection/>
    </xf>
    <xf numFmtId="43" fontId="9" fillId="0" borderId="22" xfId="45" applyFont="1" applyBorder="1" applyAlignment="1">
      <alignment horizontal="right"/>
    </xf>
    <xf numFmtId="43" fontId="9" fillId="0" borderId="22" xfId="0" applyNumberFormat="1" applyFont="1" applyBorder="1" applyAlignment="1">
      <alignment horizontal="left" wrapText="1"/>
    </xf>
    <xf numFmtId="43" fontId="5" fillId="0" borderId="22" xfId="64" applyNumberFormat="1" applyFont="1" applyBorder="1" applyAlignment="1">
      <alignment horizontal="center" wrapText="1"/>
      <protection/>
    </xf>
    <xf numFmtId="38" fontId="9" fillId="0" borderId="15" xfId="45" applyNumberFormat="1" applyFont="1" applyFill="1" applyBorder="1" applyAlignment="1">
      <alignment horizontal="right"/>
    </xf>
    <xf numFmtId="43" fontId="9" fillId="0" borderId="22" xfId="64" applyNumberFormat="1" applyFont="1" applyBorder="1" applyAlignment="1">
      <alignment horizontal="left" wrapText="1"/>
      <protection/>
    </xf>
    <xf numFmtId="43" fontId="9" fillId="0" borderId="16" xfId="45" applyFont="1" applyFill="1" applyBorder="1" applyAlignment="1">
      <alignment horizontal="right"/>
    </xf>
    <xf numFmtId="38" fontId="9" fillId="0" borderId="10" xfId="45" applyNumberFormat="1" applyFont="1" applyBorder="1" applyAlignment="1">
      <alignment horizontal="right"/>
    </xf>
    <xf numFmtId="164" fontId="9" fillId="0" borderId="21" xfId="45" applyNumberFormat="1" applyFont="1" applyBorder="1" applyAlignment="1">
      <alignment horizontal="right"/>
    </xf>
    <xf numFmtId="164" fontId="9" fillId="0" borderId="22" xfId="45" applyNumberFormat="1" applyFont="1" applyBorder="1" applyAlignment="1">
      <alignment horizontal="right"/>
    </xf>
    <xf numFmtId="6" fontId="5" fillId="0" borderId="16" xfId="45" applyNumberFormat="1" applyFont="1" applyFill="1" applyBorder="1" applyAlignment="1">
      <alignment horizontal="right"/>
    </xf>
    <xf numFmtId="37" fontId="9" fillId="0" borderId="0" xfId="64" applyNumberFormat="1" applyFont="1" applyBorder="1">
      <alignment/>
      <protection/>
    </xf>
    <xf numFmtId="43" fontId="5" fillId="0" borderId="0" xfId="45" applyFont="1" applyBorder="1" applyAlignment="1">
      <alignment horizontal="right"/>
    </xf>
    <xf numFmtId="43" fontId="23" fillId="0" borderId="22" xfId="45" applyFont="1" applyBorder="1" applyAlignment="1">
      <alignment horizontal="right"/>
    </xf>
    <xf numFmtId="5" fontId="5" fillId="0" borderId="15" xfId="45" applyNumberFormat="1" applyFont="1" applyFill="1" applyBorder="1" applyAlignment="1">
      <alignment horizontal="right"/>
    </xf>
    <xf numFmtId="43" fontId="5" fillId="0" borderId="23" xfId="45" applyNumberFormat="1" applyFont="1" applyBorder="1" applyAlignment="1">
      <alignment horizontal="centerContinuous"/>
    </xf>
    <xf numFmtId="43" fontId="5" fillId="0" borderId="24" xfId="45" applyNumberFormat="1" applyFont="1" applyBorder="1" applyAlignment="1">
      <alignment horizontal="centerContinuous"/>
    </xf>
    <xf numFmtId="43" fontId="9" fillId="0" borderId="24" xfId="64" applyNumberFormat="1" applyFont="1" applyBorder="1" applyAlignment="1">
      <alignment horizontal="center" wrapText="1"/>
      <protection/>
    </xf>
    <xf numFmtId="43" fontId="5" fillId="33" borderId="15" xfId="45" applyNumberFormat="1" applyFont="1" applyFill="1" applyBorder="1" applyAlignment="1">
      <alignment horizontal="centerContinuous"/>
    </xf>
    <xf numFmtId="43" fontId="5" fillId="33" borderId="10" xfId="45" applyNumberFormat="1" applyFont="1" applyFill="1" applyBorder="1" applyAlignment="1">
      <alignment horizontal="centerContinuous"/>
    </xf>
    <xf numFmtId="43" fontId="5" fillId="33" borderId="21" xfId="45" applyNumberFormat="1" applyFont="1" applyFill="1" applyBorder="1" applyAlignment="1">
      <alignment horizontal="centerContinuous"/>
    </xf>
    <xf numFmtId="43" fontId="9" fillId="0" borderId="22" xfId="64" applyNumberFormat="1" applyFont="1" applyBorder="1" applyAlignment="1">
      <alignment horizontal="center" wrapText="1"/>
      <protection/>
    </xf>
    <xf numFmtId="43" fontId="9" fillId="33" borderId="18" xfId="45" applyNumberFormat="1" applyFont="1" applyFill="1" applyBorder="1" applyAlignment="1">
      <alignment horizontal="centerContinuous"/>
    </xf>
    <xf numFmtId="14" fontId="5" fillId="33" borderId="23" xfId="45" applyNumberFormat="1" applyFont="1" applyFill="1" applyBorder="1" applyAlignment="1" quotePrefix="1">
      <alignment horizontal="centerContinuous" wrapText="1"/>
    </xf>
    <xf numFmtId="43" fontId="5" fillId="33" borderId="24" xfId="45" applyNumberFormat="1" applyFont="1" applyFill="1" applyBorder="1" applyAlignment="1" quotePrefix="1">
      <alignment horizontal="centerContinuous"/>
    </xf>
    <xf numFmtId="43" fontId="9" fillId="0" borderId="16" xfId="45" applyNumberFormat="1" applyFont="1" applyBorder="1" applyAlignment="1">
      <alignment horizontal="centerContinuous"/>
    </xf>
    <xf numFmtId="43" fontId="9" fillId="0" borderId="0" xfId="45" applyNumberFormat="1" applyFont="1" applyBorder="1" applyAlignment="1">
      <alignment horizontal="centerContinuous"/>
    </xf>
    <xf numFmtId="43" fontId="9" fillId="0" borderId="22" xfId="64" applyNumberFormat="1" applyFont="1" applyBorder="1" applyAlignment="1" quotePrefix="1">
      <alignment wrapText="1"/>
      <protection/>
    </xf>
    <xf numFmtId="0" fontId="6" fillId="0" borderId="0" xfId="64" applyFont="1" applyBorder="1">
      <alignment/>
      <protection/>
    </xf>
    <xf numFmtId="43" fontId="6" fillId="0" borderId="0" xfId="45" applyFont="1" applyBorder="1" applyAlignment="1">
      <alignment/>
    </xf>
    <xf numFmtId="43" fontId="16" fillId="0" borderId="22" xfId="64" applyNumberFormat="1" applyFont="1" applyBorder="1" applyAlignment="1">
      <alignment horizontal="centerContinuous"/>
      <protection/>
    </xf>
    <xf numFmtId="0" fontId="24" fillId="0" borderId="0" xfId="64" applyFont="1" applyBorder="1">
      <alignment/>
      <protection/>
    </xf>
    <xf numFmtId="43" fontId="24" fillId="0" borderId="0" xfId="45" applyFont="1" applyBorder="1" applyAlignment="1">
      <alignment/>
    </xf>
    <xf numFmtId="0" fontId="6" fillId="0" borderId="0" xfId="64" applyFont="1">
      <alignment/>
      <protection/>
    </xf>
    <xf numFmtId="43" fontId="6" fillId="0" borderId="0" xfId="45" applyFont="1" applyAlignment="1">
      <alignment/>
    </xf>
    <xf numFmtId="43" fontId="9" fillId="0" borderId="0" xfId="45" applyFont="1" applyAlignment="1">
      <alignment/>
    </xf>
    <xf numFmtId="6" fontId="5" fillId="0" borderId="19" xfId="45" applyNumberFormat="1" applyFont="1" applyFill="1" applyBorder="1" applyAlignment="1">
      <alignment horizontal="right"/>
    </xf>
    <xf numFmtId="7" fontId="5" fillId="0" borderId="0" xfId="64" applyNumberFormat="1" applyFont="1" applyFill="1" applyAlignment="1">
      <alignment horizontal="center"/>
      <protection/>
    </xf>
    <xf numFmtId="43" fontId="5" fillId="0" borderId="0" xfId="45" applyNumberFormat="1" applyFont="1" applyAlignment="1">
      <alignment/>
    </xf>
    <xf numFmtId="38" fontId="9" fillId="0" borderId="0" xfId="45" applyNumberFormat="1" applyFont="1" applyFill="1" applyAlignment="1">
      <alignment horizontal="right"/>
    </xf>
    <xf numFmtId="7" fontId="9" fillId="0" borderId="0" xfId="64" applyNumberFormat="1" applyFont="1" applyFill="1" applyBorder="1" applyAlignment="1">
      <alignment horizontal="left"/>
      <protection/>
    </xf>
    <xf numFmtId="164" fontId="9" fillId="0" borderId="0" xfId="45" applyNumberFormat="1" applyFont="1" applyFill="1" applyBorder="1" applyAlignment="1">
      <alignment horizontal="right"/>
    </xf>
    <xf numFmtId="7" fontId="9" fillId="0" borderId="0" xfId="64" applyNumberFormat="1" applyFont="1" applyFill="1">
      <alignment/>
      <protection/>
    </xf>
    <xf numFmtId="43" fontId="9" fillId="0" borderId="0" xfId="45" applyFont="1" applyFill="1" applyAlignment="1">
      <alignment horizontal="right"/>
    </xf>
    <xf numFmtId="43" fontId="5" fillId="0" borderId="0" xfId="45" applyNumberFormat="1" applyFont="1" applyFill="1" applyAlignment="1">
      <alignment horizontal="right"/>
    </xf>
    <xf numFmtId="7" fontId="5" fillId="0" borderId="0" xfId="64" applyNumberFormat="1" applyFont="1" applyFill="1" applyAlignment="1">
      <alignment horizontal="center" wrapText="1"/>
      <protection/>
    </xf>
    <xf numFmtId="38" fontId="25" fillId="0" borderId="0" xfId="64" applyNumberFormat="1" applyFont="1">
      <alignment/>
      <protection/>
    </xf>
    <xf numFmtId="7" fontId="25" fillId="0" borderId="0" xfId="64" applyNumberFormat="1" applyFont="1" applyFill="1">
      <alignment/>
      <protection/>
    </xf>
    <xf numFmtId="38" fontId="9" fillId="0" borderId="20" xfId="45" applyNumberFormat="1" applyFont="1" applyFill="1" applyBorder="1" applyAlignment="1">
      <alignment horizontal="right"/>
    </xf>
    <xf numFmtId="43" fontId="26" fillId="0" borderId="0" xfId="45" applyNumberFormat="1" applyFont="1" applyFill="1" applyAlignment="1">
      <alignment horizontal="right"/>
    </xf>
    <xf numFmtId="43" fontId="5" fillId="0" borderId="20" xfId="45" applyNumberFormat="1" applyFont="1" applyBorder="1" applyAlignment="1">
      <alignment horizontal="right"/>
    </xf>
    <xf numFmtId="43" fontId="5" fillId="0" borderId="20" xfId="45" applyNumberFormat="1" applyFont="1" applyFill="1" applyBorder="1" applyAlignment="1">
      <alignment horizontal="right"/>
    </xf>
    <xf numFmtId="0" fontId="5" fillId="0" borderId="0" xfId="64" applyFont="1" applyAlignment="1">
      <alignment horizontal="left" wrapText="1"/>
      <protection/>
    </xf>
    <xf numFmtId="6" fontId="9" fillId="0" borderId="0" xfId="45" applyNumberFormat="1" applyFont="1" applyBorder="1" applyAlignment="1">
      <alignment horizontal="right"/>
    </xf>
    <xf numFmtId="7" fontId="9" fillId="0" borderId="0" xfId="45" applyNumberFormat="1" applyFont="1" applyFill="1" applyAlignment="1">
      <alignment/>
    </xf>
    <xf numFmtId="7" fontId="6" fillId="0" borderId="0" xfId="45" applyNumberFormat="1" applyFont="1" applyFill="1" applyAlignment="1">
      <alignment horizontal="centerContinuous"/>
    </xf>
    <xf numFmtId="7" fontId="5" fillId="0" borderId="0" xfId="64" applyNumberFormat="1" applyFont="1" applyFill="1" applyAlignment="1">
      <alignment horizontal="left" wrapText="1"/>
      <protection/>
    </xf>
    <xf numFmtId="7" fontId="13" fillId="33" borderId="0" xfId="45" applyNumberFormat="1" applyFont="1" applyFill="1" applyAlignment="1">
      <alignment horizontal="center" wrapText="1"/>
    </xf>
    <xf numFmtId="43" fontId="13" fillId="33" borderId="0" xfId="45" applyFont="1" applyFill="1" applyAlignment="1">
      <alignment horizontal="centerContinuous" wrapText="1"/>
    </xf>
    <xf numFmtId="7" fontId="6" fillId="0" borderId="0" xfId="64" applyNumberFormat="1" applyFont="1" applyFill="1" applyAlignment="1">
      <alignment horizontal="centerContinuous"/>
      <protection/>
    </xf>
    <xf numFmtId="7" fontId="6" fillId="0" borderId="0" xfId="45" applyNumberFormat="1" applyFont="1" applyAlignment="1">
      <alignment horizontal="centerContinuous"/>
    </xf>
    <xf numFmtId="7" fontId="8" fillId="0" borderId="0" xfId="45" applyNumberFormat="1" applyFont="1" applyFill="1" applyAlignment="1">
      <alignment horizontal="centerContinuous"/>
    </xf>
    <xf numFmtId="7" fontId="8" fillId="0" borderId="0" xfId="64" applyNumberFormat="1" applyFont="1" applyFill="1" applyAlignment="1">
      <alignment horizontal="centerContinuous"/>
      <protection/>
    </xf>
    <xf numFmtId="0" fontId="27" fillId="0" borderId="0" xfId="64" applyFont="1">
      <alignment/>
      <protection/>
    </xf>
    <xf numFmtId="7" fontId="9" fillId="0" borderId="0" xfId="45" applyNumberFormat="1" applyFont="1" applyAlignment="1">
      <alignment horizontal="centerContinuous"/>
    </xf>
    <xf numFmtId="7" fontId="3" fillId="0" borderId="0" xfId="45" applyNumberFormat="1" applyFont="1" applyAlignment="1">
      <alignment horizontal="centerContinuous"/>
    </xf>
    <xf numFmtId="7" fontId="16" fillId="0" borderId="0" xfId="64" applyNumberFormat="1" applyFont="1" applyFill="1" applyAlignment="1">
      <alignment horizontal="centerContinuous"/>
      <protection/>
    </xf>
    <xf numFmtId="0" fontId="28" fillId="0" borderId="0" xfId="64" applyFont="1">
      <alignment/>
      <protection/>
    </xf>
    <xf numFmtId="7" fontId="28" fillId="0" borderId="0" xfId="45" applyNumberFormat="1" applyFont="1" applyAlignment="1">
      <alignment horizontal="centerContinuous"/>
    </xf>
    <xf numFmtId="7" fontId="22" fillId="0" borderId="0" xfId="45" applyNumberFormat="1" applyFont="1" applyFill="1" applyAlignment="1">
      <alignment horizontal="centerContinuous"/>
    </xf>
    <xf numFmtId="7" fontId="22" fillId="0" borderId="0" xfId="64" applyNumberFormat="1" applyFont="1" applyFill="1" applyAlignment="1">
      <alignment horizontal="centerContinuous"/>
      <protection/>
    </xf>
    <xf numFmtId="0" fontId="17" fillId="0" borderId="0" xfId="64" applyFont="1">
      <alignment/>
      <protection/>
    </xf>
    <xf numFmtId="5" fontId="17" fillId="0" borderId="0" xfId="64" applyNumberFormat="1" applyFont="1" applyBorder="1" applyAlignment="1">
      <alignment horizontal="center"/>
      <protection/>
    </xf>
    <xf numFmtId="0" fontId="29" fillId="0" borderId="0" xfId="64" applyFont="1" applyAlignment="1">
      <alignment horizontal="right"/>
      <protection/>
    </xf>
    <xf numFmtId="5" fontId="17" fillId="0" borderId="0" xfId="64" applyNumberFormat="1" applyFont="1" applyBorder="1">
      <alignment/>
      <protection/>
    </xf>
    <xf numFmtId="38" fontId="6" fillId="0" borderId="0" xfId="64" applyNumberFormat="1" applyFont="1">
      <alignment/>
      <protection/>
    </xf>
    <xf numFmtId="5" fontId="17" fillId="0" borderId="0" xfId="64" applyNumberFormat="1" applyFont="1" applyAlignment="1">
      <alignment horizontal="center"/>
      <protection/>
    </xf>
    <xf numFmtId="5" fontId="29" fillId="0" borderId="0" xfId="64" applyNumberFormat="1" applyFont="1" applyAlignment="1">
      <alignment horizontal="left"/>
      <protection/>
    </xf>
    <xf numFmtId="38" fontId="17" fillId="0" borderId="0" xfId="64" applyNumberFormat="1" applyFont="1" applyAlignment="1">
      <alignment horizontal="right"/>
      <protection/>
    </xf>
    <xf numFmtId="38" fontId="17" fillId="0" borderId="0" xfId="64" applyNumberFormat="1" applyFont="1">
      <alignment/>
      <protection/>
    </xf>
    <xf numFmtId="0" fontId="30" fillId="0" borderId="0" xfId="64" applyFont="1" applyAlignment="1">
      <alignment horizontal="center"/>
      <protection/>
    </xf>
    <xf numFmtId="0" fontId="30" fillId="0" borderId="0" xfId="64" applyFont="1" applyAlignment="1">
      <alignment horizontal="right"/>
      <protection/>
    </xf>
    <xf numFmtId="0" fontId="30" fillId="0" borderId="0" xfId="64" applyFont="1" applyBorder="1" applyAlignment="1">
      <alignment horizontal="right"/>
      <protection/>
    </xf>
    <xf numFmtId="0" fontId="17" fillId="0" borderId="0" xfId="64" applyFont="1" applyAlignment="1">
      <alignment horizontal="center"/>
      <protection/>
    </xf>
    <xf numFmtId="38" fontId="9" fillId="0" borderId="0" xfId="45" applyNumberFormat="1" applyFont="1" applyFill="1" applyBorder="1" applyAlignment="1">
      <alignment horizontal="right"/>
    </xf>
    <xf numFmtId="164" fontId="9" fillId="0" borderId="0" xfId="45" applyNumberFormat="1" applyFont="1" applyFill="1" applyAlignment="1">
      <alignment horizontal="right"/>
    </xf>
    <xf numFmtId="164" fontId="5" fillId="0" borderId="19" xfId="45" applyNumberFormat="1" applyFont="1" applyBorder="1" applyAlignment="1">
      <alignment horizontal="right"/>
    </xf>
    <xf numFmtId="164" fontId="9" fillId="0" borderId="20" xfId="45" applyNumberFormat="1" applyFont="1" applyFill="1" applyBorder="1" applyAlignment="1">
      <alignment horizontal="right"/>
    </xf>
    <xf numFmtId="166" fontId="9" fillId="0" borderId="0" xfId="45" applyNumberFormat="1" applyFont="1" applyBorder="1" applyAlignment="1">
      <alignment/>
    </xf>
    <xf numFmtId="166" fontId="6" fillId="0" borderId="0" xfId="45" applyNumberFormat="1" applyFont="1" applyAlignment="1">
      <alignment/>
    </xf>
    <xf numFmtId="43" fontId="5" fillId="0" borderId="0" xfId="64" applyNumberFormat="1" applyFont="1" applyBorder="1" applyAlignment="1">
      <alignment horizontal="left"/>
      <protection/>
    </xf>
    <xf numFmtId="166" fontId="8" fillId="0" borderId="0" xfId="45" applyNumberFormat="1" applyFont="1" applyAlignment="1">
      <alignment horizontal="left"/>
    </xf>
    <xf numFmtId="166" fontId="9" fillId="0" borderId="0" xfId="45" applyNumberFormat="1" applyFont="1" applyAlignment="1">
      <alignment/>
    </xf>
    <xf numFmtId="43" fontId="17" fillId="0" borderId="0" xfId="64" applyNumberFormat="1" applyFont="1" applyBorder="1">
      <alignment/>
      <protection/>
    </xf>
    <xf numFmtId="5" fontId="17" fillId="0" borderId="0" xfId="45" applyNumberFormat="1" applyFont="1" applyBorder="1" applyAlignment="1">
      <alignment/>
    </xf>
    <xf numFmtId="166" fontId="17" fillId="0" borderId="0" xfId="45" applyNumberFormat="1" applyFont="1" applyBorder="1" applyAlignment="1">
      <alignment/>
    </xf>
    <xf numFmtId="166" fontId="17" fillId="0" borderId="0" xfId="45" applyNumberFormat="1" applyFont="1" applyAlignment="1">
      <alignment/>
    </xf>
    <xf numFmtId="166" fontId="17" fillId="0" borderId="0" xfId="45" applyNumberFormat="1" applyFont="1" applyAlignment="1">
      <alignment horizontal="left"/>
    </xf>
    <xf numFmtId="166" fontId="9" fillId="0" borderId="0" xfId="45" applyNumberFormat="1" applyFont="1" applyAlignment="1">
      <alignment/>
    </xf>
    <xf numFmtId="6" fontId="5" fillId="0" borderId="19" xfId="45" applyNumberFormat="1" applyFont="1" applyBorder="1" applyAlignment="1">
      <alignment/>
    </xf>
    <xf numFmtId="166" fontId="5" fillId="0" borderId="0" xfId="45" applyNumberFormat="1" applyFont="1" applyAlignment="1">
      <alignment horizontal="center"/>
    </xf>
    <xf numFmtId="166" fontId="9" fillId="0" borderId="0" xfId="45" applyNumberFormat="1" applyFont="1" applyAlignment="1">
      <alignment horizontal="left"/>
    </xf>
    <xf numFmtId="164" fontId="9" fillId="0" borderId="0" xfId="45" applyNumberFormat="1" applyFont="1" applyAlignment="1">
      <alignment/>
    </xf>
    <xf numFmtId="164" fontId="9" fillId="0" borderId="0" xfId="45" applyNumberFormat="1" applyFont="1" applyFill="1" applyAlignment="1">
      <alignment/>
    </xf>
    <xf numFmtId="43" fontId="9" fillId="0" borderId="0" xfId="45" applyFont="1" applyAlignment="1">
      <alignment/>
    </xf>
    <xf numFmtId="43" fontId="5" fillId="0" borderId="0" xfId="45" applyNumberFormat="1" applyFont="1" applyFill="1" applyAlignment="1">
      <alignment/>
    </xf>
    <xf numFmtId="166" fontId="5" fillId="0" borderId="0" xfId="45" applyNumberFormat="1" applyFont="1" applyAlignment="1">
      <alignment horizontal="left"/>
    </xf>
    <xf numFmtId="43" fontId="25" fillId="0" borderId="0" xfId="64" applyNumberFormat="1" applyFont="1" applyBorder="1">
      <alignment/>
      <protection/>
    </xf>
    <xf numFmtId="43" fontId="25" fillId="0" borderId="0" xfId="45" applyFont="1" applyFill="1" applyAlignment="1">
      <alignment/>
    </xf>
    <xf numFmtId="43" fontId="26" fillId="0" borderId="0" xfId="45" applyNumberFormat="1" applyFont="1" applyFill="1" applyAlignment="1">
      <alignment/>
    </xf>
    <xf numFmtId="164" fontId="5" fillId="0" borderId="19" xfId="45" applyNumberFormat="1" applyFont="1" applyBorder="1" applyAlignment="1">
      <alignment/>
    </xf>
    <xf numFmtId="164" fontId="9" fillId="0" borderId="20" xfId="45" applyNumberFormat="1" applyFont="1" applyBorder="1" applyAlignment="1">
      <alignment/>
    </xf>
    <xf numFmtId="43" fontId="9" fillId="0" borderId="0" xfId="45" applyFont="1" applyBorder="1" applyAlignment="1">
      <alignment/>
    </xf>
    <xf numFmtId="43" fontId="5" fillId="0" borderId="0" xfId="45" applyNumberFormat="1" applyFont="1" applyBorder="1" applyAlignment="1">
      <alignment/>
    </xf>
    <xf numFmtId="166" fontId="9" fillId="0" borderId="0" xfId="45" applyNumberFormat="1" applyFont="1" applyFill="1" applyAlignment="1">
      <alignment/>
    </xf>
    <xf numFmtId="43" fontId="20" fillId="0" borderId="0" xfId="64" applyNumberFormat="1" applyFont="1" applyBorder="1">
      <alignment/>
      <protection/>
    </xf>
    <xf numFmtId="166" fontId="6" fillId="0" borderId="0" xfId="45" applyNumberFormat="1" applyFont="1" applyAlignment="1">
      <alignment horizontal="centerContinuous"/>
    </xf>
    <xf numFmtId="166" fontId="5" fillId="0" borderId="0" xfId="45" applyNumberFormat="1" applyFont="1" applyFill="1" applyAlignment="1">
      <alignment horizontal="centerContinuous"/>
    </xf>
    <xf numFmtId="43" fontId="8" fillId="0" borderId="0" xfId="64" applyNumberFormat="1" applyFont="1" applyBorder="1">
      <alignment/>
      <protection/>
    </xf>
    <xf numFmtId="43" fontId="6" fillId="0" borderId="0" xfId="64" applyNumberFormat="1" applyFont="1" applyBorder="1">
      <alignment/>
      <protection/>
    </xf>
    <xf numFmtId="43" fontId="31" fillId="0" borderId="0" xfId="64" applyNumberFormat="1" applyFont="1" applyBorder="1">
      <alignment/>
      <protection/>
    </xf>
    <xf numFmtId="0" fontId="9" fillId="0" borderId="0" xfId="64" applyFont="1" applyBorder="1" applyAlignment="1">
      <alignment horizontal="right"/>
      <protection/>
    </xf>
    <xf numFmtId="38" fontId="9" fillId="0" borderId="0" xfId="64" applyNumberFormat="1" applyFont="1" applyBorder="1" applyAlignment="1">
      <alignment horizontal="right"/>
      <protection/>
    </xf>
    <xf numFmtId="164" fontId="9" fillId="0" borderId="0" xfId="45" applyNumberFormat="1" applyFont="1" applyBorder="1" applyAlignment="1">
      <alignment horizontal="right"/>
    </xf>
    <xf numFmtId="38" fontId="5" fillId="0" borderId="0" xfId="64" applyNumberFormat="1" applyFont="1" applyBorder="1" applyAlignment="1">
      <alignment horizontal="center" wrapText="1"/>
      <protection/>
    </xf>
    <xf numFmtId="38" fontId="25" fillId="0" borderId="0" xfId="64" applyNumberFormat="1" applyFont="1" applyBorder="1">
      <alignment/>
      <protection/>
    </xf>
    <xf numFmtId="38" fontId="25" fillId="0" borderId="0" xfId="64" applyNumberFormat="1" applyFont="1" applyBorder="1" applyAlignment="1">
      <alignment horizontal="right"/>
      <protection/>
    </xf>
    <xf numFmtId="43" fontId="25" fillId="0" borderId="0" xfId="45" applyFont="1" applyBorder="1" applyAlignment="1">
      <alignment horizontal="right"/>
    </xf>
    <xf numFmtId="43" fontId="25" fillId="0" borderId="0" xfId="45" applyFont="1" applyFill="1" applyAlignment="1">
      <alignment horizontal="right"/>
    </xf>
    <xf numFmtId="38" fontId="5" fillId="0" borderId="0" xfId="64" applyNumberFormat="1" applyFont="1" applyBorder="1">
      <alignment/>
      <protection/>
    </xf>
    <xf numFmtId="43" fontId="23" fillId="0" borderId="0" xfId="45" applyFont="1" applyBorder="1" applyAlignment="1">
      <alignment horizontal="right"/>
    </xf>
    <xf numFmtId="43" fontId="26" fillId="0" borderId="0" xfId="45" applyFont="1" applyBorder="1" applyAlignment="1">
      <alignment horizontal="right"/>
    </xf>
    <xf numFmtId="43" fontId="9" fillId="0" borderId="0" xfId="45" applyFont="1" applyBorder="1" applyAlignment="1">
      <alignment horizontal="left" wrapText="1"/>
    </xf>
    <xf numFmtId="43" fontId="9" fillId="0" borderId="0" xfId="45" applyFont="1" applyFill="1" applyAlignment="1">
      <alignment/>
    </xf>
    <xf numFmtId="0" fontId="5" fillId="0" borderId="0" xfId="64" applyFont="1" applyBorder="1" applyAlignment="1">
      <alignment horizontal="center" wrapText="1"/>
      <protection/>
    </xf>
    <xf numFmtId="43" fontId="13" fillId="33" borderId="0" xfId="45" applyFont="1" applyFill="1" applyBorder="1" applyAlignment="1">
      <alignment horizontal="center" wrapText="1"/>
    </xf>
    <xf numFmtId="43" fontId="9" fillId="0" borderId="0" xfId="45" applyFont="1" applyBorder="1" applyAlignment="1">
      <alignment horizontal="centerContinuous"/>
    </xf>
    <xf numFmtId="0" fontId="9" fillId="0" borderId="0" xfId="64" applyFont="1" applyBorder="1" applyAlignment="1">
      <alignment horizontal="centerContinuous"/>
      <protection/>
    </xf>
    <xf numFmtId="43" fontId="6" fillId="0" borderId="0" xfId="45" applyFont="1" applyBorder="1" applyAlignment="1">
      <alignment horizontal="centerContinuous"/>
    </xf>
    <xf numFmtId="43" fontId="8" fillId="0" borderId="0" xfId="45" applyFont="1" applyBorder="1" applyAlignment="1">
      <alignment horizontal="centerContinuous"/>
    </xf>
    <xf numFmtId="43" fontId="8" fillId="0" borderId="0" xfId="45" applyFont="1" applyFill="1" applyAlignment="1">
      <alignment horizontal="centerContinuous"/>
    </xf>
    <xf numFmtId="0" fontId="8" fillId="0" borderId="0" xfId="64" applyFont="1" applyBorder="1" applyAlignment="1">
      <alignment horizontal="centerContinuous"/>
      <protection/>
    </xf>
    <xf numFmtId="43" fontId="16" fillId="0" borderId="0" xfId="45" applyFont="1" applyFill="1" applyAlignment="1">
      <alignment horizontal="centerContinuous"/>
    </xf>
    <xf numFmtId="0" fontId="28" fillId="0" borderId="0" xfId="64" applyFont="1" applyBorder="1">
      <alignment/>
      <protection/>
    </xf>
    <xf numFmtId="43" fontId="28" fillId="0" borderId="0" xfId="45" applyFont="1" applyBorder="1" applyAlignment="1">
      <alignment/>
    </xf>
    <xf numFmtId="43" fontId="28" fillId="0" borderId="0" xfId="45" applyFont="1" applyBorder="1" applyAlignment="1">
      <alignment horizontal="centerContinuous"/>
    </xf>
    <xf numFmtId="43" fontId="22" fillId="0" borderId="0" xfId="45" applyFont="1" applyBorder="1" applyAlignment="1">
      <alignment horizontal="centerContinuous"/>
    </xf>
    <xf numFmtId="43" fontId="22" fillId="0" borderId="0" xfId="45" applyFont="1" applyFill="1" applyAlignment="1">
      <alignment horizontal="centerContinuous"/>
    </xf>
    <xf numFmtId="0" fontId="22" fillId="0" borderId="0" xfId="64" applyFont="1" applyBorder="1" applyAlignment="1">
      <alignment horizontal="centerContinuous"/>
      <protection/>
    </xf>
    <xf numFmtId="164" fontId="9" fillId="0" borderId="20" xfId="45" applyNumberFormat="1" applyFont="1" applyBorder="1" applyAlignment="1">
      <alignment horizontal="right"/>
    </xf>
    <xf numFmtId="41" fontId="9" fillId="0" borderId="0" xfId="45" applyNumberFormat="1" applyFont="1" applyBorder="1" applyAlignment="1">
      <alignment horizontal="right"/>
    </xf>
    <xf numFmtId="164" fontId="5" fillId="0" borderId="0" xfId="45" applyNumberFormat="1" applyFont="1" applyFill="1" applyAlignment="1">
      <alignment horizontal="right"/>
    </xf>
    <xf numFmtId="164" fontId="5" fillId="0" borderId="20" xfId="45" applyNumberFormat="1" applyFont="1" applyBorder="1" applyAlignment="1">
      <alignment horizontal="right"/>
    </xf>
    <xf numFmtId="164" fontId="5" fillId="0" borderId="0" xfId="45" applyNumberFormat="1" applyFont="1" applyBorder="1" applyAlignment="1">
      <alignment horizontal="right"/>
    </xf>
    <xf numFmtId="38" fontId="9" fillId="0" borderId="0" xfId="45" applyNumberFormat="1" applyFont="1" applyFill="1" applyAlignment="1">
      <alignment/>
    </xf>
    <xf numFmtId="38" fontId="9" fillId="0" borderId="0" xfId="45" applyNumberFormat="1" applyFont="1" applyAlignment="1">
      <alignment/>
    </xf>
    <xf numFmtId="164" fontId="5" fillId="0" borderId="20" xfId="45" applyNumberFormat="1" applyFont="1" applyFill="1" applyBorder="1" applyAlignment="1">
      <alignment horizontal="right"/>
    </xf>
    <xf numFmtId="43" fontId="5" fillId="0" borderId="19" xfId="45" applyNumberFormat="1" applyFont="1" applyBorder="1" applyAlignment="1">
      <alignment horizontal="right"/>
    </xf>
    <xf numFmtId="5" fontId="17" fillId="0" borderId="0" xfId="65" applyNumberFormat="1" applyFont="1" applyAlignment="1">
      <alignment horizontal="center"/>
      <protection/>
    </xf>
    <xf numFmtId="38" fontId="9" fillId="0" borderId="0" xfId="45" applyNumberFormat="1" applyFont="1" applyBorder="1" applyAlignment="1">
      <alignment horizontal="right"/>
    </xf>
    <xf numFmtId="41" fontId="9" fillId="0" borderId="16" xfId="45" applyNumberFormat="1" applyFont="1" applyFill="1" applyBorder="1" applyAlignment="1">
      <alignment horizontal="right"/>
    </xf>
    <xf numFmtId="41" fontId="9" fillId="0" borderId="15" xfId="45" applyNumberFormat="1" applyFont="1" applyFill="1" applyBorder="1" applyAlignment="1">
      <alignment horizontal="right"/>
    </xf>
    <xf numFmtId="164" fontId="9" fillId="0" borderId="10" xfId="45" applyNumberFormat="1" applyFont="1" applyBorder="1" applyAlignment="1">
      <alignment horizontal="right"/>
    </xf>
    <xf numFmtId="164" fontId="9" fillId="0" borderId="16" xfId="45" applyNumberFormat="1" applyFont="1" applyFill="1" applyBorder="1" applyAlignment="1">
      <alignment horizontal="right"/>
    </xf>
    <xf numFmtId="164" fontId="9" fillId="0" borderId="15" xfId="45" applyNumberFormat="1" applyFont="1" applyFill="1" applyBorder="1" applyAlignment="1">
      <alignment horizontal="right"/>
    </xf>
    <xf numFmtId="164" fontId="9" fillId="0" borderId="25" xfId="45" applyNumberFormat="1" applyFont="1" applyFill="1" applyBorder="1" applyAlignment="1">
      <alignment horizontal="right"/>
    </xf>
    <xf numFmtId="164" fontId="5" fillId="0" borderId="19" xfId="45" applyNumberFormat="1" applyFont="1" applyFill="1" applyBorder="1" applyAlignment="1">
      <alignment/>
    </xf>
    <xf numFmtId="38" fontId="9" fillId="0" borderId="20" xfId="45" applyNumberFormat="1" applyFont="1" applyFill="1" applyBorder="1" applyAlignment="1">
      <alignment/>
    </xf>
    <xf numFmtId="38" fontId="9" fillId="0" borderId="0" xfId="62" applyNumberFormat="1" applyFont="1">
      <alignment/>
      <protection/>
    </xf>
    <xf numFmtId="38" fontId="9" fillId="0" borderId="0" xfId="45" applyNumberFormat="1" applyFont="1" applyFill="1" applyBorder="1" applyAlignment="1">
      <alignment/>
    </xf>
    <xf numFmtId="164" fontId="9" fillId="0" borderId="0" xfId="45" applyNumberFormat="1" applyFont="1" applyBorder="1" applyAlignment="1">
      <alignment/>
    </xf>
    <xf numFmtId="164" fontId="9" fillId="0" borderId="10" xfId="45" applyNumberFormat="1" applyFont="1" applyBorder="1" applyAlignment="1">
      <alignment/>
    </xf>
    <xf numFmtId="164" fontId="9" fillId="0" borderId="15" xfId="45" applyNumberFormat="1" applyFont="1" applyBorder="1" applyAlignment="1">
      <alignment/>
    </xf>
    <xf numFmtId="164" fontId="9" fillId="0" borderId="16" xfId="45" applyNumberFormat="1" applyFont="1" applyBorder="1" applyAlignment="1">
      <alignment/>
    </xf>
    <xf numFmtId="164" fontId="5" fillId="0" borderId="0" xfId="45" applyNumberFormat="1" applyFont="1" applyBorder="1" applyAlignment="1">
      <alignment/>
    </xf>
    <xf numFmtId="164" fontId="9" fillId="0" borderId="26" xfId="45" applyNumberFormat="1" applyFont="1" applyBorder="1" applyAlignment="1">
      <alignment/>
    </xf>
    <xf numFmtId="38" fontId="9" fillId="0" borderId="10" xfId="45" applyNumberFormat="1" applyFont="1" applyBorder="1" applyAlignment="1">
      <alignment/>
    </xf>
    <xf numFmtId="7" fontId="9" fillId="0" borderId="0" xfId="0" applyNumberFormat="1" applyFont="1" applyBorder="1" applyAlignment="1">
      <alignment/>
    </xf>
    <xf numFmtId="41" fontId="9" fillId="0" borderId="0" xfId="45" applyNumberFormat="1" applyFont="1" applyBorder="1" applyAlignment="1">
      <alignment/>
    </xf>
    <xf numFmtId="38" fontId="5" fillId="0" borderId="0" xfId="45" applyNumberFormat="1" applyFont="1" applyFill="1" applyBorder="1" applyAlignment="1">
      <alignment/>
    </xf>
    <xf numFmtId="0" fontId="12" fillId="0" borderId="0" xfId="0" applyFont="1" applyFill="1" applyAlignment="1">
      <alignment/>
    </xf>
    <xf numFmtId="167" fontId="9" fillId="0" borderId="0" xfId="0" applyNumberFormat="1" applyFont="1" applyFill="1" applyBorder="1" applyAlignment="1">
      <alignment horizontal="right"/>
    </xf>
    <xf numFmtId="164" fontId="9" fillId="0" borderId="0" xfId="0" applyNumberFormat="1" applyFont="1" applyFill="1" applyBorder="1" applyAlignment="1">
      <alignment/>
    </xf>
    <xf numFmtId="0" fontId="9" fillId="0" borderId="0" xfId="0" applyFont="1" applyFill="1" applyAlignment="1">
      <alignment horizontal="right"/>
    </xf>
    <xf numFmtId="0" fontId="9" fillId="0" borderId="0" xfId="0" applyFont="1" applyFill="1" applyAlignment="1">
      <alignment horizontal="right" wrapText="1"/>
    </xf>
    <xf numFmtId="0" fontId="9" fillId="0" borderId="0" xfId="0" applyFont="1" applyFill="1" applyAlignment="1">
      <alignment/>
    </xf>
    <xf numFmtId="164" fontId="5" fillId="0" borderId="0" xfId="0" applyNumberFormat="1" applyFont="1" applyFill="1" applyBorder="1" applyAlignment="1">
      <alignment/>
    </xf>
    <xf numFmtId="6" fontId="9" fillId="0" borderId="0" xfId="0" applyNumberFormat="1" applyFont="1" applyFill="1" applyAlignment="1">
      <alignment horizontal="right"/>
    </xf>
    <xf numFmtId="164" fontId="5" fillId="0" borderId="0" xfId="46" applyNumberFormat="1" applyFont="1" applyFill="1" applyBorder="1" applyAlignment="1">
      <alignment/>
    </xf>
    <xf numFmtId="164" fontId="9" fillId="0" borderId="0" xfId="64" applyNumberFormat="1" applyFont="1" applyFill="1" applyBorder="1">
      <alignment/>
      <protection/>
    </xf>
    <xf numFmtId="38" fontId="9" fillId="0" borderId="0" xfId="46" applyNumberFormat="1" applyFont="1" applyFill="1" applyBorder="1" applyAlignment="1">
      <alignment/>
    </xf>
    <xf numFmtId="43" fontId="11" fillId="0" borderId="19" xfId="45" applyNumberFormat="1" applyFont="1" applyFill="1" applyBorder="1" applyAlignment="1">
      <alignment/>
    </xf>
    <xf numFmtId="164" fontId="9" fillId="0" borderId="10" xfId="45" applyNumberFormat="1" applyFont="1" applyFill="1" applyBorder="1" applyAlignment="1">
      <alignment horizontal="right"/>
    </xf>
    <xf numFmtId="164" fontId="5" fillId="0" borderId="0" xfId="45" applyNumberFormat="1" applyFont="1" applyFill="1" applyBorder="1" applyAlignment="1">
      <alignment horizontal="right"/>
    </xf>
    <xf numFmtId="0" fontId="9" fillId="0" borderId="0" xfId="0" applyFont="1" applyAlignment="1">
      <alignment/>
    </xf>
    <xf numFmtId="5" fontId="9" fillId="0" borderId="12" xfId="46" applyNumberFormat="1" applyFont="1" applyFill="1" applyBorder="1" applyAlignment="1">
      <alignment horizontal="right"/>
    </xf>
    <xf numFmtId="164" fontId="9" fillId="0" borderId="12" xfId="45" applyNumberFormat="1" applyFont="1" applyFill="1" applyBorder="1" applyAlignment="1">
      <alignment horizontal="right"/>
    </xf>
    <xf numFmtId="164" fontId="9" fillId="0" borderId="12" xfId="46" applyNumberFormat="1" applyFont="1" applyFill="1" applyBorder="1" applyAlignment="1">
      <alignment horizontal="right"/>
    </xf>
    <xf numFmtId="167" fontId="5" fillId="0" borderId="19" xfId="50" applyNumberFormat="1" applyFont="1" applyFill="1" applyBorder="1" applyAlignment="1">
      <alignment horizontal="right"/>
    </xf>
    <xf numFmtId="164" fontId="5" fillId="0" borderId="12" xfId="45" applyNumberFormat="1" applyFont="1" applyFill="1" applyBorder="1" applyAlignment="1">
      <alignment horizontal="right"/>
    </xf>
    <xf numFmtId="164" fontId="9" fillId="0" borderId="0" xfId="64" applyNumberFormat="1" applyFont="1">
      <alignment/>
      <protection/>
    </xf>
    <xf numFmtId="41" fontId="9" fillId="0" borderId="0" xfId="64" applyNumberFormat="1" applyFont="1" applyFill="1" applyBorder="1">
      <alignment/>
      <protection/>
    </xf>
    <xf numFmtId="7" fontId="7" fillId="0" borderId="0" xfId="64" applyNumberFormat="1" applyFont="1" applyFill="1" applyBorder="1" applyAlignment="1">
      <alignment horizontal="center"/>
      <protection/>
    </xf>
    <xf numFmtId="7" fontId="8" fillId="0" borderId="0" xfId="64" applyNumberFormat="1" applyFont="1" applyFill="1" applyBorder="1" applyAlignment="1">
      <alignment horizontal="center"/>
      <protection/>
    </xf>
    <xf numFmtId="7" fontId="8" fillId="0" borderId="0" xfId="64" applyNumberFormat="1" applyFont="1" applyFill="1" applyBorder="1" applyAlignment="1" quotePrefix="1">
      <alignment horizontal="center"/>
      <protection/>
    </xf>
    <xf numFmtId="7" fontId="16" fillId="0" borderId="0" xfId="64" applyNumberFormat="1" applyFont="1" applyFill="1" applyBorder="1" applyAlignment="1">
      <alignment horizontal="center"/>
      <protection/>
    </xf>
    <xf numFmtId="7" fontId="8" fillId="0" borderId="0" xfId="64" applyNumberFormat="1" applyFont="1" applyBorder="1" applyAlignment="1">
      <alignment horizontal="center"/>
      <protection/>
    </xf>
    <xf numFmtId="7" fontId="8" fillId="0" borderId="0" xfId="64" applyNumberFormat="1" applyFont="1" applyBorder="1" applyAlignment="1" quotePrefix="1">
      <alignment horizontal="center"/>
      <protection/>
    </xf>
    <xf numFmtId="43" fontId="22" fillId="0" borderId="0" xfId="64" applyNumberFormat="1" applyFont="1" applyFill="1" applyBorder="1" applyAlignment="1">
      <alignment horizontal="center"/>
      <protection/>
    </xf>
    <xf numFmtId="43" fontId="16" fillId="0" borderId="0" xfId="64" applyNumberFormat="1" applyFont="1" applyFill="1" applyAlignment="1">
      <alignment horizontal="center"/>
      <protection/>
    </xf>
    <xf numFmtId="43" fontId="8" fillId="0" borderId="0" xfId="64" applyNumberFormat="1" applyFont="1" applyFill="1" applyBorder="1" applyAlignment="1">
      <alignment horizontal="center"/>
      <protection/>
    </xf>
    <xf numFmtId="43" fontId="8" fillId="0" borderId="22" xfId="64" applyNumberFormat="1" applyFont="1" applyBorder="1" applyAlignment="1">
      <alignment horizontal="center"/>
      <protection/>
    </xf>
    <xf numFmtId="43" fontId="8" fillId="0" borderId="0" xfId="64" applyNumberFormat="1" applyFont="1" applyBorder="1" applyAlignment="1">
      <alignment horizontal="center"/>
      <protection/>
    </xf>
    <xf numFmtId="43" fontId="8" fillId="0" borderId="16" xfId="64" applyNumberFormat="1" applyFont="1" applyBorder="1" applyAlignment="1">
      <alignment horizontal="center"/>
      <protection/>
    </xf>
    <xf numFmtId="43" fontId="7" fillId="0" borderId="24" xfId="64" applyNumberFormat="1" applyFont="1" applyBorder="1" applyAlignment="1">
      <alignment horizontal="center"/>
      <protection/>
    </xf>
    <xf numFmtId="43" fontId="7" fillId="0" borderId="23" xfId="64" applyNumberFormat="1" applyFont="1" applyBorder="1" applyAlignment="1">
      <alignment horizontal="center"/>
      <protection/>
    </xf>
    <xf numFmtId="43" fontId="7" fillId="0" borderId="18" xfId="64" applyNumberFormat="1" applyFont="1" applyBorder="1" applyAlignment="1">
      <alignment horizontal="center"/>
      <protection/>
    </xf>
    <xf numFmtId="43" fontId="16" fillId="0" borderId="22" xfId="64" applyNumberFormat="1" applyFont="1" applyFill="1" applyBorder="1" applyAlignment="1">
      <alignment horizontal="center"/>
      <protection/>
    </xf>
    <xf numFmtId="43" fontId="16" fillId="0" borderId="0" xfId="64" applyNumberFormat="1" applyFont="1" applyFill="1" applyBorder="1" applyAlignment="1">
      <alignment horizontal="center"/>
      <protection/>
    </xf>
    <xf numFmtId="43" fontId="16" fillId="0" borderId="16" xfId="64" applyNumberFormat="1" applyFont="1" applyFill="1" applyBorder="1" applyAlignment="1">
      <alignment horizontal="center"/>
      <protection/>
    </xf>
    <xf numFmtId="0" fontId="17" fillId="0" borderId="0" xfId="64" applyNumberFormat="1" applyFont="1" applyAlignment="1">
      <alignment horizontal="left" vertical="center" wrapText="1"/>
      <protection/>
    </xf>
    <xf numFmtId="0" fontId="17" fillId="0" borderId="0" xfId="64" applyNumberFormat="1" applyFont="1" applyAlignment="1">
      <alignment horizontal="center" vertical="center" wrapText="1"/>
      <protection/>
    </xf>
    <xf numFmtId="0" fontId="17" fillId="0" borderId="0" xfId="64" applyFont="1" applyAlignment="1">
      <alignment horizontal="left" vertical="center" wrapText="1"/>
      <protection/>
    </xf>
    <xf numFmtId="0" fontId="30" fillId="0" borderId="0" xfId="64" applyFont="1" applyAlignment="1">
      <alignment horizontal="center" vertical="center" wrapText="1"/>
      <protection/>
    </xf>
    <xf numFmtId="166" fontId="22" fillId="0" borderId="0" xfId="45" applyNumberFormat="1" applyFont="1" applyAlignment="1">
      <alignment horizontal="center"/>
    </xf>
    <xf numFmtId="166" fontId="8" fillId="0" borderId="0" xfId="45" applyNumberFormat="1"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 2 2" xfId="46"/>
    <cellStyle name="Currency" xfId="47"/>
    <cellStyle name="Currency [0]" xfId="48"/>
    <cellStyle name="Currency [0] 2" xfId="49"/>
    <cellStyle name="Currency 2"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1" xfId="60"/>
    <cellStyle name="Normal 2 2" xfId="61"/>
    <cellStyle name="Normal 3 2" xfId="62"/>
    <cellStyle name="Normal 8 4" xfId="63"/>
    <cellStyle name="Normal 9" xfId="64"/>
    <cellStyle name="Normal 9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Q14%20Trial%20Balan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Q14%20Flux%20Analy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Q14 Trial Balance (2)"/>
    </sheetNames>
    <sheetDataSet>
      <sheetData sheetId="0">
        <row r="26">
          <cell r="F26">
            <v>8920291.29</v>
          </cell>
        </row>
        <row r="31">
          <cell r="F31">
            <v>1066894.7300000002</v>
          </cell>
        </row>
        <row r="35">
          <cell r="F35">
            <v>1008449.11</v>
          </cell>
        </row>
        <row r="39">
          <cell r="F39">
            <v>13525.85</v>
          </cell>
        </row>
        <row r="45">
          <cell r="F45">
            <v>44132.6</v>
          </cell>
        </row>
        <row r="49">
          <cell r="F49">
            <v>167023.57</v>
          </cell>
        </row>
        <row r="57">
          <cell r="F57">
            <v>48643.62</v>
          </cell>
        </row>
        <row r="65">
          <cell r="E65">
            <v>-234783.76</v>
          </cell>
        </row>
        <row r="66">
          <cell r="E66">
            <v>-75608.03</v>
          </cell>
        </row>
        <row r="67">
          <cell r="E67">
            <v>-833.23</v>
          </cell>
        </row>
        <row r="69">
          <cell r="E69">
            <v>-3868134.47</v>
          </cell>
        </row>
        <row r="70">
          <cell r="E70">
            <v>-1352212.32</v>
          </cell>
        </row>
        <row r="71">
          <cell r="E71">
            <v>-14547.39</v>
          </cell>
        </row>
        <row r="73">
          <cell r="F73">
            <v>-5546119.2</v>
          </cell>
        </row>
        <row r="85">
          <cell r="F85">
            <v>-1183740.4700000002</v>
          </cell>
        </row>
        <row r="94">
          <cell r="F94">
            <v>-506928</v>
          </cell>
        </row>
        <row r="108">
          <cell r="F108">
            <v>-301979.99999999994</v>
          </cell>
        </row>
        <row r="120">
          <cell r="F120">
            <v>-101626.49</v>
          </cell>
        </row>
        <row r="126">
          <cell r="F126">
            <v>-27304.39</v>
          </cell>
        </row>
        <row r="130">
          <cell r="F130">
            <v>-33560.24</v>
          </cell>
        </row>
        <row r="133">
          <cell r="F133">
            <v>-8574.48</v>
          </cell>
        </row>
        <row r="141">
          <cell r="F141">
            <v>-152543.84</v>
          </cell>
        </row>
        <row r="169">
          <cell r="F169">
            <v>-258689.86</v>
          </cell>
        </row>
        <row r="172">
          <cell r="F172">
            <v>-4132839</v>
          </cell>
        </row>
        <row r="175">
          <cell r="F175">
            <v>-14667</v>
          </cell>
        </row>
        <row r="178">
          <cell r="F178">
            <v>-329942.75</v>
          </cell>
        </row>
        <row r="183">
          <cell r="F183">
            <v>-150706.74</v>
          </cell>
        </row>
        <row r="186">
          <cell r="F186">
            <v>-249000</v>
          </cell>
        </row>
        <row r="193">
          <cell r="D193">
            <v>6725.29</v>
          </cell>
        </row>
        <row r="197">
          <cell r="D197">
            <v>-80635.65</v>
          </cell>
        </row>
        <row r="204">
          <cell r="C204">
            <v>-974837</v>
          </cell>
          <cell r="E204">
            <v>-974837</v>
          </cell>
        </row>
        <row r="209">
          <cell r="C209">
            <v>150</v>
          </cell>
          <cell r="E209">
            <v>3116</v>
          </cell>
        </row>
        <row r="210">
          <cell r="C210">
            <v>44</v>
          </cell>
          <cell r="E210">
            <v>889</v>
          </cell>
        </row>
        <row r="212">
          <cell r="C212">
            <v>10808</v>
          </cell>
          <cell r="E212">
            <v>92876</v>
          </cell>
        </row>
        <row r="213">
          <cell r="C213">
            <v>3872</v>
          </cell>
          <cell r="E213">
            <v>32805</v>
          </cell>
        </row>
        <row r="214">
          <cell r="C214">
            <v>44</v>
          </cell>
          <cell r="E214">
            <v>109</v>
          </cell>
        </row>
        <row r="216">
          <cell r="C216">
            <v>-2090273</v>
          </cell>
          <cell r="E216">
            <v>-6123878</v>
          </cell>
        </row>
        <row r="217">
          <cell r="C217">
            <v>-747819</v>
          </cell>
          <cell r="E217">
            <v>-2106972</v>
          </cell>
        </row>
        <row r="218">
          <cell r="C218">
            <v>-6703</v>
          </cell>
          <cell r="E218">
            <v>-22938</v>
          </cell>
        </row>
        <row r="262">
          <cell r="D262">
            <v>-16697.290000000005</v>
          </cell>
          <cell r="F262">
            <v>-46108.71000000002</v>
          </cell>
        </row>
        <row r="269">
          <cell r="D269">
            <v>-2465.65</v>
          </cell>
          <cell r="F269">
            <v>866.25</v>
          </cell>
        </row>
        <row r="271">
          <cell r="C271">
            <v>0</v>
          </cell>
          <cell r="E271">
            <v>-931.28</v>
          </cell>
        </row>
        <row r="272">
          <cell r="C272">
            <v>-5001.61</v>
          </cell>
          <cell r="E272">
            <v>-15024.02</v>
          </cell>
        </row>
        <row r="273">
          <cell r="D273">
            <v>-5001.61</v>
          </cell>
          <cell r="F273">
            <v>-15955.300000000001</v>
          </cell>
        </row>
        <row r="287">
          <cell r="C287">
            <v>-3120.65</v>
          </cell>
          <cell r="E287">
            <v>-7461.12</v>
          </cell>
        </row>
        <row r="288">
          <cell r="C288">
            <v>-21757.38</v>
          </cell>
          <cell r="E288">
            <v>-28997.04</v>
          </cell>
        </row>
        <row r="290">
          <cell r="C290">
            <v>-17244.29</v>
          </cell>
          <cell r="E290">
            <v>-17244.29</v>
          </cell>
        </row>
        <row r="292">
          <cell r="D292">
            <v>-42122.32000000001</v>
          </cell>
          <cell r="F292">
            <v>-53702.450000000004</v>
          </cell>
        </row>
        <row r="379">
          <cell r="D379">
            <v>-19.4</v>
          </cell>
          <cell r="F379">
            <v>-400.5</v>
          </cell>
        </row>
        <row r="383">
          <cell r="D383">
            <v>-1463.6</v>
          </cell>
          <cell r="F383">
            <v>-11033.800000000001</v>
          </cell>
        </row>
        <row r="387">
          <cell r="D387">
            <v>238494.5</v>
          </cell>
          <cell r="F387">
            <v>700303.7000000001</v>
          </cell>
        </row>
        <row r="389">
          <cell r="D389">
            <v>237011.5</v>
          </cell>
          <cell r="F389">
            <v>688869.4</v>
          </cell>
        </row>
        <row r="392">
          <cell r="D392">
            <v>6728.42</v>
          </cell>
          <cell r="F392">
            <v>29498.27</v>
          </cell>
        </row>
        <row r="394">
          <cell r="D394">
            <v>4125</v>
          </cell>
          <cell r="F394">
            <v>12375</v>
          </cell>
        </row>
        <row r="398">
          <cell r="D398">
            <v>25656.85</v>
          </cell>
          <cell r="F398">
            <v>72960.3</v>
          </cell>
        </row>
        <row r="400">
          <cell r="D400">
            <v>36510.27</v>
          </cell>
          <cell r="F400">
            <v>114833.57</v>
          </cell>
        </row>
        <row r="630">
          <cell r="D630">
            <v>789658.1600000007</v>
          </cell>
          <cell r="F630">
            <v>2551028.210000002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 val="(6)Losses Incurred YTD-p1"/>
      <sheetName val="(6)Losses Incurred YTD10"/>
      <sheetName val="(4)Loss Expenses YTD12"/>
      <sheetName val="IBNR JE2"/>
      <sheetName val="(1)ULEP-YTD17"/>
      <sheetName val="Business Summary"/>
    </sheetNames>
    <sheetDataSet>
      <sheetData sheetId="6">
        <row r="9">
          <cell r="B9">
            <v>510352.6</v>
          </cell>
          <cell r="C9">
            <v>369302.46</v>
          </cell>
          <cell r="D9">
            <v>82332.16</v>
          </cell>
        </row>
        <row r="10">
          <cell r="B10">
            <v>59500</v>
          </cell>
          <cell r="C10">
            <v>62336.06</v>
          </cell>
          <cell r="D10">
            <v>99917.19</v>
          </cell>
        </row>
        <row r="11">
          <cell r="B11">
            <v>0</v>
          </cell>
          <cell r="C11">
            <v>0</v>
          </cell>
          <cell r="D11">
            <v>0</v>
          </cell>
        </row>
        <row r="16">
          <cell r="B16">
            <v>320911.23</v>
          </cell>
          <cell r="C16">
            <v>127142.16</v>
          </cell>
          <cell r="D16">
            <v>0</v>
          </cell>
        </row>
        <row r="17">
          <cell r="B17">
            <v>37413.77</v>
          </cell>
          <cell r="C17">
            <v>21460.84</v>
          </cell>
          <cell r="D17">
            <v>0</v>
          </cell>
        </row>
        <row r="18">
          <cell r="B18">
            <v>0</v>
          </cell>
          <cell r="C18">
            <v>0</v>
          </cell>
          <cell r="D18">
            <v>0</v>
          </cell>
        </row>
      </sheetData>
      <sheetData sheetId="7">
        <row r="22">
          <cell r="B22">
            <v>209741.25</v>
          </cell>
          <cell r="C22">
            <v>117773.07</v>
          </cell>
          <cell r="D22">
            <v>14347.7</v>
          </cell>
        </row>
        <row r="23">
          <cell r="B23">
            <v>24452.9</v>
          </cell>
          <cell r="C23">
            <v>19880.39</v>
          </cell>
          <cell r="D23">
            <v>17412.18</v>
          </cell>
        </row>
        <row r="24">
          <cell r="B24">
            <v>0</v>
          </cell>
          <cell r="C24">
            <v>0</v>
          </cell>
          <cell r="D24">
            <v>0</v>
          </cell>
        </row>
      </sheetData>
      <sheetData sheetId="8">
        <row r="9">
          <cell r="E9">
            <v>176824.15</v>
          </cell>
          <cell r="K9">
            <v>24150.489999999998</v>
          </cell>
        </row>
        <row r="10">
          <cell r="E10">
            <v>16473.33</v>
          </cell>
          <cell r="K10">
            <v>44976.560000000005</v>
          </cell>
        </row>
        <row r="11">
          <cell r="E11">
            <v>0</v>
          </cell>
          <cell r="K11">
            <v>0</v>
          </cell>
        </row>
        <row r="12">
          <cell r="C12">
            <v>53290.270000000004</v>
          </cell>
          <cell r="I12">
            <v>15836.779999999999</v>
          </cell>
        </row>
        <row r="15">
          <cell r="E15">
            <v>945221.19</v>
          </cell>
          <cell r="K15">
            <v>118803.54000000001</v>
          </cell>
        </row>
        <row r="16">
          <cell r="E16">
            <v>129923.06</v>
          </cell>
          <cell r="K16">
            <v>45169.2</v>
          </cell>
        </row>
        <row r="17">
          <cell r="E17">
            <v>1126.36</v>
          </cell>
          <cell r="K17">
            <v>678.78</v>
          </cell>
        </row>
        <row r="18">
          <cell r="C18">
            <v>76473.19</v>
          </cell>
          <cell r="I18">
            <v>88179.33</v>
          </cell>
        </row>
        <row r="21">
          <cell r="E21">
            <v>482587.6</v>
          </cell>
          <cell r="K21">
            <v>57635.2</v>
          </cell>
        </row>
        <row r="22">
          <cell r="E22">
            <v>27637.12</v>
          </cell>
          <cell r="K22">
            <v>15473.900000000001</v>
          </cell>
        </row>
        <row r="23">
          <cell r="E23">
            <v>0</v>
          </cell>
          <cell r="K23">
            <v>0</v>
          </cell>
        </row>
        <row r="24">
          <cell r="C24">
            <v>31306.629999999997</v>
          </cell>
          <cell r="I24">
            <v>41802.47</v>
          </cell>
        </row>
        <row r="30">
          <cell r="C30">
            <v>161070.09000000003</v>
          </cell>
          <cell r="E30">
            <v>1779791.81</v>
          </cell>
          <cell r="I30">
            <v>145817.58000000002</v>
          </cell>
        </row>
      </sheetData>
      <sheetData sheetId="9">
        <row r="9">
          <cell r="E9">
            <v>553076.62</v>
          </cell>
          <cell r="K9">
            <v>125161.81999999999</v>
          </cell>
        </row>
        <row r="10">
          <cell r="E10">
            <v>125108.06</v>
          </cell>
          <cell r="K10">
            <v>118439.5</v>
          </cell>
        </row>
        <row r="11">
          <cell r="E11">
            <v>0</v>
          </cell>
          <cell r="K11">
            <v>0</v>
          </cell>
        </row>
        <row r="12">
          <cell r="C12">
            <v>146072.34</v>
          </cell>
          <cell r="I12">
            <v>97529.98</v>
          </cell>
        </row>
        <row r="15">
          <cell r="E15">
            <v>1995641.78</v>
          </cell>
          <cell r="K15">
            <v>377129.16000000003</v>
          </cell>
        </row>
        <row r="16">
          <cell r="E16">
            <v>519074.2</v>
          </cell>
          <cell r="K16">
            <v>213718.08000000002</v>
          </cell>
        </row>
        <row r="17">
          <cell r="E17">
            <v>1126.36</v>
          </cell>
          <cell r="K17">
            <v>678.78</v>
          </cell>
        </row>
        <row r="18">
          <cell r="C18">
            <v>257151.64</v>
          </cell>
          <cell r="I18">
            <v>334374.38</v>
          </cell>
        </row>
        <row r="21">
          <cell r="E21">
            <v>587079.05</v>
          </cell>
          <cell r="K21">
            <v>89100.47</v>
          </cell>
        </row>
        <row r="22">
          <cell r="E22">
            <v>57397.88</v>
          </cell>
          <cell r="K22">
            <v>30316.24</v>
          </cell>
        </row>
        <row r="23">
          <cell r="E23">
            <v>0</v>
          </cell>
          <cell r="K23">
            <v>0</v>
          </cell>
        </row>
        <row r="24">
          <cell r="C24">
            <v>54393.61</v>
          </cell>
          <cell r="I24">
            <v>65022.1</v>
          </cell>
        </row>
        <row r="30">
          <cell r="C30">
            <v>457617.58999999997</v>
          </cell>
          <cell r="E30">
            <v>3838503.95</v>
          </cell>
          <cell r="I30">
            <v>496926.45999999996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1">
      <selection activeCell="A1" sqref="A1:E1"/>
    </sheetView>
  </sheetViews>
  <sheetFormatPr defaultColWidth="15.7109375" defaultRowHeight="15" customHeight="1"/>
  <cols>
    <col min="1" max="1" width="52.57421875" style="3" customWidth="1"/>
    <col min="2" max="3" width="15.7109375" style="4" customWidth="1"/>
    <col min="4" max="4" width="17.28125" style="4" customWidth="1"/>
    <col min="5" max="5" width="20.57421875" style="4" bestFit="1" customWidth="1"/>
    <col min="6" max="16384" width="15.7109375" style="3" customWidth="1"/>
  </cols>
  <sheetData>
    <row r="1" spans="1:5" s="41" customFormat="1" ht="30" customHeight="1">
      <c r="A1" s="339" t="s">
        <v>0</v>
      </c>
      <c r="B1" s="339"/>
      <c r="C1" s="339"/>
      <c r="D1" s="339"/>
      <c r="E1" s="339"/>
    </row>
    <row r="2" spans="1:5" s="41" customFormat="1" ht="15" customHeight="1">
      <c r="A2" s="342"/>
      <c r="B2" s="342"/>
      <c r="C2" s="342"/>
      <c r="D2" s="342"/>
      <c r="E2" s="342"/>
    </row>
    <row r="3" spans="1:5" s="38" customFormat="1" ht="15" customHeight="1">
      <c r="A3" s="340" t="s">
        <v>45</v>
      </c>
      <c r="B3" s="340"/>
      <c r="C3" s="340"/>
      <c r="D3" s="340"/>
      <c r="E3" s="340"/>
    </row>
    <row r="4" spans="1:5" s="38" customFormat="1" ht="15" customHeight="1">
      <c r="A4" s="341" t="s">
        <v>44</v>
      </c>
      <c r="B4" s="341"/>
      <c r="C4" s="341"/>
      <c r="D4" s="341"/>
      <c r="E4" s="341"/>
    </row>
    <row r="5" spans="1:5" s="38" customFormat="1" ht="15" customHeight="1">
      <c r="A5" s="40"/>
      <c r="B5" s="39"/>
      <c r="C5" s="39"/>
      <c r="D5" s="39"/>
      <c r="E5" s="39"/>
    </row>
    <row r="6" spans="1:5" ht="45" customHeight="1">
      <c r="A6" s="37"/>
      <c r="B6" s="36" t="s">
        <v>43</v>
      </c>
      <c r="C6" s="36" t="s">
        <v>42</v>
      </c>
      <c r="D6" s="36" t="s">
        <v>41</v>
      </c>
      <c r="E6" s="3"/>
    </row>
    <row r="7" spans="1:5" ht="15" customHeight="1">
      <c r="A7" s="35" t="s">
        <v>40</v>
      </c>
      <c r="B7" s="34"/>
      <c r="C7" s="34"/>
      <c r="D7" s="34"/>
      <c r="E7" s="3"/>
    </row>
    <row r="8" spans="1:5" ht="15" customHeight="1">
      <c r="A8" s="20" t="s">
        <v>39</v>
      </c>
      <c r="B8" s="332">
        <f>'[1]3Q14 Trial Balance (2)'!F31</f>
        <v>1066894.7300000002</v>
      </c>
      <c r="C8" s="33">
        <v>0</v>
      </c>
      <c r="D8" s="332">
        <f>SUM(B8:C8)</f>
        <v>1066894.7300000002</v>
      </c>
      <c r="E8" s="3"/>
    </row>
    <row r="9" spans="1:5" ht="15" customHeight="1">
      <c r="A9" s="20" t="s">
        <v>38</v>
      </c>
      <c r="B9" s="333">
        <f>'[1]3Q14 Trial Balance (2)'!F35</f>
        <v>1008449.11</v>
      </c>
      <c r="C9" s="33">
        <v>0</v>
      </c>
      <c r="D9" s="334">
        <f>SUM(B9:C9)</f>
        <v>1008449.11</v>
      </c>
      <c r="E9" s="3"/>
    </row>
    <row r="10" spans="1:5" ht="15" customHeight="1">
      <c r="A10" s="20" t="s">
        <v>37</v>
      </c>
      <c r="B10" s="333">
        <f>'[1]3Q14 Trial Balance (2)'!F26</f>
        <v>8920291.29</v>
      </c>
      <c r="C10" s="33">
        <v>0</v>
      </c>
      <c r="D10" s="334">
        <f>SUM(B10:C10)</f>
        <v>8920291.29</v>
      </c>
      <c r="E10" s="3"/>
    </row>
    <row r="11" spans="1:5" ht="15" customHeight="1">
      <c r="A11" s="20" t="s">
        <v>36</v>
      </c>
      <c r="B11" s="334">
        <v>57836.13</v>
      </c>
      <c r="C11" s="334">
        <f>B11</f>
        <v>57836.13</v>
      </c>
      <c r="D11" s="32">
        <v>0</v>
      </c>
      <c r="E11" s="3"/>
    </row>
    <row r="12" spans="1:5" ht="15" customHeight="1">
      <c r="A12" s="20" t="s">
        <v>35</v>
      </c>
      <c r="B12" s="333">
        <f>'[1]3Q14 Trial Balance (2)'!F39</f>
        <v>13525.85</v>
      </c>
      <c r="C12" s="33">
        <v>0</v>
      </c>
      <c r="D12" s="334">
        <f>SUM(B12:C12)</f>
        <v>13525.85</v>
      </c>
      <c r="E12" s="3"/>
    </row>
    <row r="13" spans="1:5" ht="15" customHeight="1">
      <c r="A13" s="20" t="s">
        <v>34</v>
      </c>
      <c r="B13" s="334">
        <f>4727.3-2570.65</f>
        <v>2156.65</v>
      </c>
      <c r="C13" s="334">
        <f>B13</f>
        <v>2156.65</v>
      </c>
      <c r="D13" s="32">
        <f>+B13-C13</f>
        <v>0</v>
      </c>
      <c r="E13" s="3"/>
    </row>
    <row r="14" spans="1:5" ht="15" customHeight="1">
      <c r="A14" s="20" t="s">
        <v>33</v>
      </c>
      <c r="B14" s="333">
        <f>451957.99-316810.32+'[1]3Q14 Trial Balance (2)'!F57</f>
        <v>183791.28999999998</v>
      </c>
      <c r="C14" s="333">
        <f>451957.99-316810.32</f>
        <v>135147.66999999998</v>
      </c>
      <c r="D14" s="334">
        <f>B14-C14-1</f>
        <v>48642.619999999995</v>
      </c>
      <c r="E14" s="13"/>
    </row>
    <row r="15" spans="1:5" ht="15" customHeight="1">
      <c r="A15" s="20" t="s">
        <v>32</v>
      </c>
      <c r="B15" s="333">
        <f>'[1]3Q14 Trial Balance (2)'!F49</f>
        <v>167023.57</v>
      </c>
      <c r="C15" s="33">
        <v>0</v>
      </c>
      <c r="D15" s="334">
        <f>+B15-C15</f>
        <v>167023.57</v>
      </c>
      <c r="E15" s="3"/>
    </row>
    <row r="16" spans="1:5" ht="15" customHeight="1">
      <c r="A16" s="20" t="s">
        <v>211</v>
      </c>
      <c r="B16" s="333">
        <f>'[1]3Q14 Trial Balance (2)'!F45</f>
        <v>44132.6</v>
      </c>
      <c r="C16" s="336">
        <v>0</v>
      </c>
      <c r="D16" s="334">
        <f>+B16-C16</f>
        <v>44132.6</v>
      </c>
      <c r="E16" s="337"/>
    </row>
    <row r="17" spans="1:6" ht="15" customHeight="1">
      <c r="A17" s="22" t="s">
        <v>31</v>
      </c>
      <c r="B17" s="31">
        <f>SUM(B8:B16)+1</f>
        <v>11464102.219999999</v>
      </c>
      <c r="C17" s="31">
        <f>SUM(C8:C16)+1</f>
        <v>195141.44999999998</v>
      </c>
      <c r="D17" s="31">
        <f>SUM(D8:D16)+1</f>
        <v>11268960.769999998</v>
      </c>
      <c r="E17" s="25"/>
      <c r="F17" s="10"/>
    </row>
    <row r="18" spans="1:5" ht="15" customHeight="1">
      <c r="A18" s="22"/>
      <c r="B18" s="16"/>
      <c r="C18" s="16"/>
      <c r="D18" s="16"/>
      <c r="E18" s="25"/>
    </row>
    <row r="19" spans="1:5" ht="15" customHeight="1">
      <c r="A19" s="21" t="s">
        <v>30</v>
      </c>
      <c r="B19" s="14"/>
      <c r="C19" s="14"/>
      <c r="D19" s="14"/>
      <c r="E19" s="14"/>
    </row>
    <row r="20" spans="1:5" ht="15" customHeight="1">
      <c r="A20" s="20" t="s">
        <v>29</v>
      </c>
      <c r="B20" s="14"/>
      <c r="C20" s="178">
        <f>-'[1]3Q14 Trial Balance (2)'!F172</f>
        <v>4132839</v>
      </c>
      <c r="D20" s="14"/>
      <c r="E20" s="3"/>
    </row>
    <row r="21" spans="1:5" ht="15" customHeight="1">
      <c r="A21" s="20" t="s">
        <v>28</v>
      </c>
      <c r="B21" s="14"/>
      <c r="C21" s="178">
        <f>-'[1]3Q14 Trial Balance (2)'!F175</f>
        <v>14667</v>
      </c>
      <c r="D21" s="14"/>
      <c r="E21" s="3"/>
    </row>
    <row r="22" spans="1:5" ht="15" customHeight="1">
      <c r="A22" s="20" t="s">
        <v>27</v>
      </c>
      <c r="B22" s="14"/>
      <c r="C22" s="178">
        <f>-'[1]3Q14 Trial Balance (2)'!F169</f>
        <v>258689.86</v>
      </c>
      <c r="D22" s="14"/>
      <c r="E22" s="3"/>
    </row>
    <row r="23" spans="1:3" s="331" customFormat="1" ht="15" customHeight="1">
      <c r="A23" s="20" t="s">
        <v>210</v>
      </c>
      <c r="B23" s="14"/>
      <c r="C23" s="178">
        <f>-'[1]3Q14 Trial Balance (2)'!F186</f>
        <v>249000</v>
      </c>
    </row>
    <row r="24" spans="1:5" ht="15" customHeight="1">
      <c r="A24" s="20" t="s">
        <v>26</v>
      </c>
      <c r="B24" s="14"/>
      <c r="C24" s="178">
        <f>-'[1]3Q14 Trial Balance (2)'!F178</f>
        <v>329942.75</v>
      </c>
      <c r="D24" s="14"/>
      <c r="E24" s="3"/>
    </row>
    <row r="25" spans="1:5" ht="15" customHeight="1">
      <c r="A25" s="20" t="s">
        <v>25</v>
      </c>
      <c r="B25" s="14"/>
      <c r="C25" s="178">
        <f>-'[1]3Q14 Trial Balance (2)'!F183+2</f>
        <v>150708.74</v>
      </c>
      <c r="D25" s="28"/>
      <c r="E25" s="3"/>
    </row>
    <row r="26" spans="1:5" ht="15" customHeight="1">
      <c r="A26" s="20" t="s">
        <v>24</v>
      </c>
      <c r="B26" s="14"/>
      <c r="C26" s="178">
        <f>-'[1]3Q14 Trial Balance (2)'!F133</f>
        <v>8574.48</v>
      </c>
      <c r="D26" s="28"/>
      <c r="E26" s="3"/>
    </row>
    <row r="27" spans="1:5" ht="15" customHeight="1">
      <c r="A27" s="20" t="s">
        <v>23</v>
      </c>
      <c r="B27" s="14"/>
      <c r="C27" s="329">
        <f>-'[1]3Q14 Trial Balance (2)'!F130</f>
        <v>33560.24</v>
      </c>
      <c r="D27" s="16"/>
      <c r="E27" s="3"/>
    </row>
    <row r="28" spans="1:5" ht="15" customHeight="1">
      <c r="A28" s="20"/>
      <c r="B28" s="30"/>
      <c r="C28" s="14"/>
      <c r="D28" s="28"/>
      <c r="E28" s="3"/>
    </row>
    <row r="29" spans="1:5" ht="15" customHeight="1">
      <c r="A29" s="22" t="s">
        <v>22</v>
      </c>
      <c r="B29" s="14"/>
      <c r="C29" s="14"/>
      <c r="D29" s="330">
        <f>SUM(C20:C28)</f>
        <v>5177982.070000001</v>
      </c>
      <c r="E29" s="3"/>
    </row>
    <row r="30" spans="1:5" ht="15" customHeight="1">
      <c r="A30" s="17"/>
      <c r="B30" s="14"/>
      <c r="C30" s="14"/>
      <c r="D30" s="14"/>
      <c r="E30" s="3"/>
    </row>
    <row r="31" spans="1:5" ht="15" customHeight="1">
      <c r="A31" s="21" t="s">
        <v>21</v>
      </c>
      <c r="B31" s="14"/>
      <c r="C31" s="14"/>
      <c r="D31" s="14"/>
      <c r="E31" s="3"/>
    </row>
    <row r="32" spans="1:5" ht="15" customHeight="1">
      <c r="A32" s="20" t="s">
        <v>20</v>
      </c>
      <c r="B32" s="14"/>
      <c r="C32" s="178">
        <f>-'[1]3Q14 Trial Balance (2)'!F73-1</f>
        <v>5546118.2</v>
      </c>
      <c r="D32" s="14"/>
      <c r="E32" s="3"/>
    </row>
    <row r="33" spans="1:6" ht="15" customHeight="1">
      <c r="A33" s="20" t="s">
        <v>19</v>
      </c>
      <c r="B33" s="14"/>
      <c r="C33" s="178">
        <f>-'[1]3Q14 Trial Balance (2)'!F85</f>
        <v>1183740.4700000002</v>
      </c>
      <c r="D33" s="28"/>
      <c r="E33" s="27"/>
      <c r="F33" s="29"/>
    </row>
    <row r="34" spans="1:6" ht="15" customHeight="1">
      <c r="A34" s="20" t="s">
        <v>18</v>
      </c>
      <c r="B34" s="14"/>
      <c r="C34" s="178">
        <f>-'[1]3Q14 Trial Balance (2)'!F94</f>
        <v>506928</v>
      </c>
      <c r="D34" s="28"/>
      <c r="E34" s="27"/>
      <c r="F34" s="29"/>
    </row>
    <row r="35" spans="1:6" ht="15" customHeight="1">
      <c r="A35" s="20" t="s">
        <v>17</v>
      </c>
      <c r="B35" s="14"/>
      <c r="C35" s="178">
        <f>-'[1]3Q14 Trial Balance (2)'!F108</f>
        <v>301979.99999999994</v>
      </c>
      <c r="D35" s="28"/>
      <c r="E35" s="27"/>
      <c r="F35" s="29"/>
    </row>
    <row r="36" spans="1:7" ht="15" customHeight="1">
      <c r="A36" s="20" t="s">
        <v>16</v>
      </c>
      <c r="B36" s="16"/>
      <c r="C36" s="178">
        <f>-'[1]3Q14 Trial Balance (2)'!F120+1</f>
        <v>101627.49</v>
      </c>
      <c r="D36" s="28"/>
      <c r="E36" s="27"/>
      <c r="F36" s="27"/>
      <c r="G36" s="27"/>
    </row>
    <row r="37" spans="1:5" ht="15" customHeight="1">
      <c r="A37" s="20" t="s">
        <v>15</v>
      </c>
      <c r="B37" s="14"/>
      <c r="C37" s="260">
        <f>-'[1]3Q14 Trial Balance (2)'!F141</f>
        <v>152543.84</v>
      </c>
      <c r="D37" s="14"/>
      <c r="E37" s="3"/>
    </row>
    <row r="38" spans="1:5" ht="15" customHeight="1">
      <c r="A38" s="20" t="s">
        <v>14</v>
      </c>
      <c r="B38" s="14"/>
      <c r="C38" s="329">
        <f>-'[1]3Q14 Trial Balance (2)'!F126</f>
        <v>27304.39</v>
      </c>
      <c r="D38" s="14"/>
      <c r="E38" s="3"/>
    </row>
    <row r="39" spans="1:5" ht="15" customHeight="1">
      <c r="A39" s="20"/>
      <c r="B39" s="25"/>
      <c r="C39" s="14"/>
      <c r="D39" s="14"/>
      <c r="E39" s="3"/>
    </row>
    <row r="40" spans="1:5" ht="15" customHeight="1">
      <c r="A40" s="15" t="s">
        <v>13</v>
      </c>
      <c r="B40" s="14"/>
      <c r="C40" s="16"/>
      <c r="D40" s="330">
        <f>SUM(C32:C38)-1</f>
        <v>7820241.39</v>
      </c>
      <c r="E40" s="3"/>
    </row>
    <row r="41" spans="1:5" ht="15" customHeight="1">
      <c r="A41" s="15"/>
      <c r="B41" s="14"/>
      <c r="C41" s="16"/>
      <c r="D41" s="23"/>
      <c r="E41" s="3"/>
    </row>
    <row r="42" spans="1:5" ht="15" customHeight="1">
      <c r="A42" s="22" t="s">
        <v>12</v>
      </c>
      <c r="B42" s="14"/>
      <c r="C42" s="16"/>
      <c r="D42" s="293">
        <f>D29+D40</f>
        <v>12998223.46</v>
      </c>
      <c r="E42" s="3"/>
    </row>
    <row r="43" spans="1:5" ht="15" customHeight="1">
      <c r="A43" s="17"/>
      <c r="B43" s="14"/>
      <c r="C43" s="16"/>
      <c r="D43" s="14"/>
      <c r="E43" s="3"/>
    </row>
    <row r="44" spans="1:5" ht="15" customHeight="1">
      <c r="A44" s="21" t="s">
        <v>11</v>
      </c>
      <c r="B44" s="14"/>
      <c r="C44" s="16"/>
      <c r="D44" s="14"/>
      <c r="E44" s="3"/>
    </row>
    <row r="45" spans="1:7" ht="15" customHeight="1">
      <c r="A45" s="20" t="s">
        <v>10</v>
      </c>
      <c r="B45" s="14"/>
      <c r="C45" s="16"/>
      <c r="D45" s="19">
        <f>D17-D42+1</f>
        <v>-1729261.6900000032</v>
      </c>
      <c r="E45" s="18"/>
      <c r="F45" s="27"/>
      <c r="G45" s="13"/>
    </row>
    <row r="46" spans="1:5" ht="15" customHeight="1">
      <c r="A46" s="17"/>
      <c r="B46" s="16"/>
      <c r="C46" s="16"/>
      <c r="D46" s="14"/>
      <c r="E46" s="3"/>
    </row>
    <row r="47" spans="1:6" ht="15" customHeight="1" thickBot="1">
      <c r="A47" s="15" t="s">
        <v>9</v>
      </c>
      <c r="B47" s="14"/>
      <c r="C47" s="14"/>
      <c r="D47" s="335">
        <f>D42+D45-1</f>
        <v>11268960.769999998</v>
      </c>
      <c r="E47" s="13"/>
      <c r="F47" s="10"/>
    </row>
    <row r="48" spans="1:6" ht="15" customHeight="1" thickTop="1">
      <c r="A48" s="12"/>
      <c r="B48" s="11"/>
      <c r="C48" s="11"/>
      <c r="D48" s="11"/>
      <c r="E48" s="11"/>
      <c r="F48" s="10"/>
    </row>
    <row r="57" spans="1:5" ht="15" customHeight="1">
      <c r="A57" s="9"/>
      <c r="E57" s="8"/>
    </row>
    <row r="59" spans="1:5" ht="15" customHeight="1">
      <c r="A59" s="5"/>
      <c r="E59" s="6"/>
    </row>
    <row r="60" spans="2:5" s="5" customFormat="1" ht="15" customHeight="1">
      <c r="B60" s="7"/>
      <c r="C60" s="7"/>
      <c r="E60" s="6"/>
    </row>
    <row r="61" spans="2:5" s="5" customFormat="1" ht="15" customHeight="1">
      <c r="B61" s="7"/>
      <c r="C61" s="7"/>
      <c r="D61" s="7"/>
      <c r="E61" s="6"/>
    </row>
  </sheetData>
  <sheetProtection/>
  <mergeCells count="4">
    <mergeCell ref="A1:E1"/>
    <mergeCell ref="A3:E3"/>
    <mergeCell ref="A4:E4"/>
    <mergeCell ref="A2:E2"/>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27" customWidth="1"/>
    <col min="2" max="4" width="16.7109375" style="226" customWidth="1"/>
    <col min="5" max="6" width="16.7109375" style="225" customWidth="1"/>
    <col min="7" max="16384" width="15.7109375" style="132" customWidth="1"/>
  </cols>
  <sheetData>
    <row r="1" spans="1:6" s="257" customFormat="1" ht="24.75" customHeight="1">
      <c r="A1" s="361" t="s">
        <v>0</v>
      </c>
      <c r="B1" s="361"/>
      <c r="C1" s="361"/>
      <c r="D1" s="361"/>
      <c r="E1" s="361"/>
      <c r="F1" s="361"/>
    </row>
    <row r="2" spans="1:6" s="256" customFormat="1" ht="15" customHeight="1">
      <c r="A2" s="228"/>
      <c r="B2" s="253"/>
      <c r="C2" s="253"/>
      <c r="D2" s="253"/>
      <c r="E2" s="253"/>
      <c r="F2" s="253"/>
    </row>
    <row r="3" spans="1:6" s="255" customFormat="1" ht="15" customHeight="1">
      <c r="A3" s="362" t="s">
        <v>187</v>
      </c>
      <c r="B3" s="362"/>
      <c r="C3" s="362"/>
      <c r="D3" s="362"/>
      <c r="E3" s="362"/>
      <c r="F3" s="362"/>
    </row>
    <row r="4" spans="1:6" s="255" customFormat="1" ht="15" customHeight="1">
      <c r="A4" s="362" t="s">
        <v>105</v>
      </c>
      <c r="B4" s="362"/>
      <c r="C4" s="362"/>
      <c r="D4" s="362"/>
      <c r="E4" s="362"/>
      <c r="F4" s="362"/>
    </row>
    <row r="5" spans="1:6" s="252" customFormat="1" ht="15" customHeight="1">
      <c r="A5" s="228"/>
      <c r="B5" s="254"/>
      <c r="C5" s="254"/>
      <c r="D5" s="254"/>
      <c r="E5" s="253"/>
      <c r="F5" s="253"/>
    </row>
    <row r="6" spans="2:6" ht="30" customHeight="1">
      <c r="B6" s="195" t="s">
        <v>1</v>
      </c>
      <c r="C6" s="195" t="s">
        <v>2</v>
      </c>
      <c r="D6" s="195" t="s">
        <v>3</v>
      </c>
      <c r="E6" s="195" t="s">
        <v>102</v>
      </c>
      <c r="F6" s="195" t="s">
        <v>4</v>
      </c>
    </row>
    <row r="7" spans="1:6" ht="15" customHeight="1">
      <c r="A7" s="243" t="s">
        <v>186</v>
      </c>
      <c r="B7" s="229"/>
      <c r="C7" s="229"/>
      <c r="D7" s="229"/>
      <c r="E7" s="229"/>
      <c r="F7" s="229"/>
    </row>
    <row r="8" spans="1:6" ht="15" customHeight="1">
      <c r="A8" s="243" t="s">
        <v>185</v>
      </c>
      <c r="B8" s="251"/>
      <c r="C8" s="251"/>
      <c r="D8" s="251"/>
      <c r="E8" s="251"/>
      <c r="F8" s="251"/>
    </row>
    <row r="9" spans="1:6" ht="15" customHeight="1">
      <c r="A9" s="238" t="s">
        <v>184</v>
      </c>
      <c r="B9" s="190">
        <f>'[2]Loss Expenses Paid YTD-16'!E21</f>
        <v>587079.05</v>
      </c>
      <c r="C9" s="190">
        <f>'[2]Loss Expenses Paid YTD-16'!E15+'[1]3Q14 Trial Balance (2)'!E290</f>
        <v>1978397.49</v>
      </c>
      <c r="D9" s="190">
        <f>'[2]Loss Expenses Paid YTD-16'!E9+'[1]3Q14 Trial Balance (2)'!E287</f>
        <v>545615.5</v>
      </c>
      <c r="E9" s="130">
        <v>0</v>
      </c>
      <c r="F9" s="190">
        <f>SUM(B9:E9)</f>
        <v>3111092.04</v>
      </c>
    </row>
    <row r="10" spans="1:6" ht="15" customHeight="1">
      <c r="A10" s="238" t="s">
        <v>160</v>
      </c>
      <c r="B10" s="287">
        <f>'[2]Loss Expenses Paid YTD-16'!E22</f>
        <v>57397.88</v>
      </c>
      <c r="C10" s="287">
        <f>'[2]Loss Expenses Paid YTD-16'!E16</f>
        <v>519074.2</v>
      </c>
      <c r="D10" s="287">
        <f>'[2]Loss Expenses Paid YTD-16'!E10+'[1]3Q14 Trial Balance (2)'!E288</f>
        <v>96111.01999999999</v>
      </c>
      <c r="E10" s="130">
        <v>0</v>
      </c>
      <c r="F10" s="287">
        <f>SUM(B10:E10)</f>
        <v>672583.1</v>
      </c>
    </row>
    <row r="11" spans="1:6" ht="15" customHeight="1">
      <c r="A11" s="238" t="s">
        <v>159</v>
      </c>
      <c r="B11" s="130">
        <f>'[2]Loss Expenses Paid YTD-16'!E23</f>
        <v>0</v>
      </c>
      <c r="C11" s="287">
        <f>'[2]Loss Expenses Paid YTD-16'!E17</f>
        <v>1126.36</v>
      </c>
      <c r="D11" s="130">
        <f>'[2]Loss Expenses Paid YTD-16'!E11</f>
        <v>0</v>
      </c>
      <c r="E11" s="130">
        <v>0</v>
      </c>
      <c r="F11" s="287">
        <f>SUM(B11:E11)</f>
        <v>1126.36</v>
      </c>
    </row>
    <row r="12" spans="1:6" ht="15" customHeight="1" thickBot="1">
      <c r="A12" s="237" t="s">
        <v>158</v>
      </c>
      <c r="B12" s="224">
        <f>SUM(B9:B11)</f>
        <v>644476.93</v>
      </c>
      <c r="C12" s="224">
        <f>SUM(C9:C11)-1</f>
        <v>2498597.05</v>
      </c>
      <c r="D12" s="224">
        <f>SUM(D9:D11)</f>
        <v>641726.52</v>
      </c>
      <c r="E12" s="289">
        <f>SUM(E9:E11)</f>
        <v>0</v>
      </c>
      <c r="F12" s="223">
        <f>SUM(F9:F11)-1</f>
        <v>3784800.5</v>
      </c>
    </row>
    <row r="13" spans="1:6" ht="15" customHeight="1" thickTop="1">
      <c r="A13" s="243"/>
      <c r="B13" s="242"/>
      <c r="C13" s="242"/>
      <c r="D13" s="242"/>
      <c r="E13" s="175"/>
      <c r="F13" s="241"/>
    </row>
    <row r="14" spans="1:6" ht="15" customHeight="1">
      <c r="A14" s="243" t="s">
        <v>183</v>
      </c>
      <c r="B14" s="242"/>
      <c r="C14" s="242"/>
      <c r="D14" s="242"/>
      <c r="E14" s="175"/>
      <c r="F14" s="241"/>
    </row>
    <row r="15" spans="1:6" ht="15" customHeight="1">
      <c r="A15" s="238" t="s">
        <v>178</v>
      </c>
      <c r="B15" s="287">
        <f>'[2]Unpaid Loss Reserves-13'!B9</f>
        <v>510352.6</v>
      </c>
      <c r="C15" s="287">
        <f>'[2]Unpaid Loss Reserves-13'!C9</f>
        <v>369302.46</v>
      </c>
      <c r="D15" s="287">
        <f>'[2]Unpaid Loss Reserves-13'!D9</f>
        <v>82332.16</v>
      </c>
      <c r="E15" s="130">
        <v>0</v>
      </c>
      <c r="F15" s="287">
        <f>SUM(B15:E15)</f>
        <v>961987.2200000001</v>
      </c>
    </row>
    <row r="16" spans="1:6" ht="15" customHeight="1">
      <c r="A16" s="238" t="s">
        <v>177</v>
      </c>
      <c r="B16" s="287">
        <f>'[2]Unpaid Loss Reserves-13'!B10</f>
        <v>59500</v>
      </c>
      <c r="C16" s="287">
        <f>'[2]Unpaid Loss Reserves-13'!C10</f>
        <v>62336.06</v>
      </c>
      <c r="D16" s="287">
        <f>'[2]Unpaid Loss Reserves-13'!D10</f>
        <v>99917.19</v>
      </c>
      <c r="E16" s="130">
        <v>0</v>
      </c>
      <c r="F16" s="287">
        <f>SUM(B16:E16)</f>
        <v>221753.25</v>
      </c>
    </row>
    <row r="17" spans="1:6" ht="15" customHeight="1">
      <c r="A17" s="238" t="s">
        <v>176</v>
      </c>
      <c r="B17" s="130">
        <f>'[2]Unpaid Loss Reserves-13'!B11</f>
        <v>0</v>
      </c>
      <c r="C17" s="130">
        <f>'[2]Unpaid Loss Reserves-13'!C11</f>
        <v>0</v>
      </c>
      <c r="D17" s="130">
        <f>'[2]Unpaid Loss Reserves-13'!D11</f>
        <v>0</v>
      </c>
      <c r="E17" s="130">
        <v>0</v>
      </c>
      <c r="F17" s="130">
        <f>SUM(B17:E17)</f>
        <v>0</v>
      </c>
    </row>
    <row r="18" spans="1:6" ht="15" customHeight="1" thickBot="1">
      <c r="A18" s="237" t="s">
        <v>158</v>
      </c>
      <c r="B18" s="224">
        <f>SUM(B15:B17)</f>
        <v>569852.6</v>
      </c>
      <c r="C18" s="224">
        <f>SUM(C15:C17)-1</f>
        <v>431637.52</v>
      </c>
      <c r="D18" s="224">
        <f>SUM(D15:D17)</f>
        <v>182249.35</v>
      </c>
      <c r="E18" s="289">
        <f>SUM(E15:E17)</f>
        <v>0</v>
      </c>
      <c r="F18" s="223">
        <f>SUM(F15:F17)</f>
        <v>1183740.4700000002</v>
      </c>
    </row>
    <row r="19" spans="1:6" ht="15" customHeight="1" thickTop="1">
      <c r="A19" s="243"/>
      <c r="B19" s="78"/>
      <c r="C19" s="78"/>
      <c r="D19" s="78"/>
      <c r="E19" s="250"/>
      <c r="F19" s="249"/>
    </row>
    <row r="20" spans="1:6" ht="15" customHeight="1">
      <c r="A20" s="243" t="s">
        <v>182</v>
      </c>
      <c r="B20" s="175"/>
      <c r="C20" s="175"/>
      <c r="D20" s="175"/>
      <c r="E20" s="175"/>
      <c r="F20" s="235"/>
    </row>
    <row r="21" spans="1:6" ht="15" customHeight="1">
      <c r="A21" s="238" t="s">
        <v>178</v>
      </c>
      <c r="B21" s="287">
        <f>'[2]Unpaid Loss Reserves-13'!B16</f>
        <v>320911.23</v>
      </c>
      <c r="C21" s="287">
        <f>'[2]Unpaid Loss Reserves-13'!C16</f>
        <v>127142.16</v>
      </c>
      <c r="D21" s="130">
        <f>'[2]Unpaid Loss Reserves-13'!D16</f>
        <v>0</v>
      </c>
      <c r="E21" s="130">
        <v>0</v>
      </c>
      <c r="F21" s="287">
        <f>SUM(B21:E21)</f>
        <v>448053.39</v>
      </c>
    </row>
    <row r="22" spans="1:6" ht="15" customHeight="1">
      <c r="A22" s="238" t="s">
        <v>177</v>
      </c>
      <c r="B22" s="287">
        <f>'[2]Unpaid Loss Reserves-13'!B17</f>
        <v>37413.77</v>
      </c>
      <c r="C22" s="287">
        <f>'[2]Unpaid Loss Reserves-13'!C17</f>
        <v>21460.84</v>
      </c>
      <c r="D22" s="130">
        <f>'[2]Unpaid Loss Reserves-13'!D17</f>
        <v>0</v>
      </c>
      <c r="E22" s="130">
        <v>0</v>
      </c>
      <c r="F22" s="287">
        <f>SUM(B22:E22)</f>
        <v>58874.61</v>
      </c>
    </row>
    <row r="23" spans="1:6" ht="15" customHeight="1">
      <c r="A23" s="238" t="s">
        <v>176</v>
      </c>
      <c r="B23" s="130">
        <f>'[2]Unpaid Loss Reserves-13'!B18</f>
        <v>0</v>
      </c>
      <c r="C23" s="130">
        <f>'[2]Unpaid Loss Reserves-13'!C18</f>
        <v>0</v>
      </c>
      <c r="D23" s="130">
        <f>'[2]Unpaid Loss Reserves-13'!D18</f>
        <v>0</v>
      </c>
      <c r="E23" s="130">
        <v>0</v>
      </c>
      <c r="F23" s="130">
        <f>SUM(B23:E23)</f>
        <v>0</v>
      </c>
    </row>
    <row r="24" spans="1:6" ht="15" customHeight="1" thickBot="1">
      <c r="A24" s="237" t="s">
        <v>158</v>
      </c>
      <c r="B24" s="224">
        <f>SUM(B21:B23)</f>
        <v>358325</v>
      </c>
      <c r="C24" s="224">
        <f>SUM(C21:C23)</f>
        <v>148603</v>
      </c>
      <c r="D24" s="293">
        <f>SUM(D21:D23)</f>
        <v>0</v>
      </c>
      <c r="E24" s="289">
        <f>SUM(E21:E23)</f>
        <v>0</v>
      </c>
      <c r="F24" s="223">
        <f>SUM(F21:F23)</f>
        <v>506928</v>
      </c>
    </row>
    <row r="25" spans="1:6" ht="15" customHeight="1" thickTop="1">
      <c r="A25" s="243"/>
      <c r="B25" s="242"/>
      <c r="C25" s="242"/>
      <c r="D25" s="242"/>
      <c r="E25" s="175"/>
      <c r="F25" s="241"/>
    </row>
    <row r="26" spans="1:6" ht="15" customHeight="1">
      <c r="A26" s="243" t="s">
        <v>188</v>
      </c>
      <c r="B26" s="246"/>
      <c r="C26" s="246"/>
      <c r="D26" s="246"/>
      <c r="E26" s="175"/>
      <c r="F26" s="241"/>
    </row>
    <row r="27" spans="1:6" ht="15" customHeight="1">
      <c r="A27" s="243" t="s">
        <v>180</v>
      </c>
      <c r="B27" s="246"/>
      <c r="C27" s="246"/>
      <c r="D27" s="246"/>
      <c r="E27" s="175"/>
      <c r="F27" s="241"/>
    </row>
    <row r="28" spans="1:6" ht="15" customHeight="1">
      <c r="A28" s="238" t="s">
        <v>178</v>
      </c>
      <c r="B28" s="130">
        <v>0</v>
      </c>
      <c r="C28" s="240">
        <v>1771754.92</v>
      </c>
      <c r="D28" s="240">
        <v>584078.47</v>
      </c>
      <c r="E28" s="240">
        <v>52262.79</v>
      </c>
      <c r="F28" s="239">
        <f>SUM(B28:E28)</f>
        <v>2408096.1799999997</v>
      </c>
    </row>
    <row r="29" spans="1:6" ht="15" customHeight="1">
      <c r="A29" s="238" t="s">
        <v>177</v>
      </c>
      <c r="B29" s="130">
        <v>0</v>
      </c>
      <c r="C29" s="240">
        <v>93019.84</v>
      </c>
      <c r="D29" s="240">
        <v>63462.93</v>
      </c>
      <c r="E29" s="239">
        <v>10118.07</v>
      </c>
      <c r="F29" s="239">
        <f>SUM(B29:E29)</f>
        <v>166600.84</v>
      </c>
    </row>
    <row r="30" spans="1:6" ht="15" customHeight="1">
      <c r="A30" s="238" t="s">
        <v>176</v>
      </c>
      <c r="B30" s="130">
        <v>0</v>
      </c>
      <c r="C30" s="130">
        <v>0</v>
      </c>
      <c r="D30" s="130">
        <v>0</v>
      </c>
      <c r="E30" s="130">
        <v>0</v>
      </c>
      <c r="F30" s="130">
        <f>SUM(B30:E30)</f>
        <v>0</v>
      </c>
    </row>
    <row r="31" spans="1:6" ht="15" customHeight="1" thickBot="1">
      <c r="A31" s="237" t="s">
        <v>158</v>
      </c>
      <c r="B31" s="187">
        <f>SUM(B28:B30)</f>
        <v>0</v>
      </c>
      <c r="C31" s="93">
        <f>SUM(C28:C30)</f>
        <v>1864774.76</v>
      </c>
      <c r="D31" s="93">
        <f>SUM(D28:D30)</f>
        <v>647541.4</v>
      </c>
      <c r="E31" s="248">
        <f>SUM(E28:E30)</f>
        <v>62380.86</v>
      </c>
      <c r="F31" s="247">
        <f>SUM(F28:F30)</f>
        <v>2574697.0199999996</v>
      </c>
    </row>
    <row r="32" spans="1:6" s="244" customFormat="1" ht="15" customHeight="1" thickTop="1">
      <c r="A32" s="243"/>
      <c r="B32" s="246"/>
      <c r="C32" s="246"/>
      <c r="D32" s="246"/>
      <c r="E32" s="246"/>
      <c r="F32" s="245"/>
    </row>
    <row r="33" spans="1:6" ht="15" customHeight="1">
      <c r="A33" s="243" t="s">
        <v>179</v>
      </c>
      <c r="B33" s="242"/>
      <c r="C33" s="242"/>
      <c r="D33" s="242"/>
      <c r="E33" s="175"/>
      <c r="F33" s="241"/>
    </row>
    <row r="34" spans="1:6" ht="15" customHeight="1">
      <c r="A34" s="238" t="s">
        <v>178</v>
      </c>
      <c r="B34" s="240">
        <f>B9+(B15+B21-B28)</f>
        <v>1418342.88</v>
      </c>
      <c r="C34" s="240">
        <f>C9+(C15+C21-C28)-1</f>
        <v>703086.1900000002</v>
      </c>
      <c r="D34" s="240">
        <f>D9+(D15+D21-D28)+1</f>
        <v>43870.19000000006</v>
      </c>
      <c r="E34" s="291">
        <f>E9+(E15+E21-E28)</f>
        <v>-52262.79</v>
      </c>
      <c r="F34" s="239">
        <f>SUM(B34:E34)</f>
        <v>2113036.47</v>
      </c>
    </row>
    <row r="35" spans="1:6" ht="15" customHeight="1">
      <c r="A35" s="238" t="s">
        <v>177</v>
      </c>
      <c r="B35" s="240">
        <f>B10+(B16+B22-B29)</f>
        <v>154311.65</v>
      </c>
      <c r="C35" s="240">
        <f>C10+(C16+C22-C29)</f>
        <v>509851.26</v>
      </c>
      <c r="D35" s="240">
        <f>D10+(D16+D22-D29)</f>
        <v>132565.28</v>
      </c>
      <c r="E35" s="291">
        <f>E10+(E16+E22-E29)</f>
        <v>-10118.07</v>
      </c>
      <c r="F35" s="239">
        <f>SUM(B35:E35)</f>
        <v>786610.1200000001</v>
      </c>
    </row>
    <row r="36" spans="1:6" ht="15" customHeight="1">
      <c r="A36" s="238" t="s">
        <v>176</v>
      </c>
      <c r="B36" s="130">
        <f>B11+(B17+B23-B30)</f>
        <v>0</v>
      </c>
      <c r="C36" s="240">
        <f>C11+(C17+C23-C30)</f>
        <v>1126.36</v>
      </c>
      <c r="D36" s="130">
        <f>D11+(D17+D23-D30)</f>
        <v>0</v>
      </c>
      <c r="E36" s="130">
        <f>E11+(E17+E23-E30)</f>
        <v>0</v>
      </c>
      <c r="F36" s="239">
        <f>SUM(B36:E36)</f>
        <v>1126.36</v>
      </c>
    </row>
    <row r="37" spans="1:6" ht="15" customHeight="1" thickBot="1">
      <c r="A37" s="237" t="s">
        <v>158</v>
      </c>
      <c r="B37" s="236">
        <f>SUM(B34:B36)</f>
        <v>1572654.5299999998</v>
      </c>
      <c r="C37" s="236">
        <f>SUM(C34:C36)-1</f>
        <v>1214062.8100000003</v>
      </c>
      <c r="D37" s="236">
        <f>SUM(D34:D36)</f>
        <v>176435.47000000006</v>
      </c>
      <c r="E37" s="236">
        <f>SUM(E34:E36)</f>
        <v>-62380.86</v>
      </c>
      <c r="F37" s="236">
        <f>SUM(F34:F36)-1</f>
        <v>2900771.95</v>
      </c>
    </row>
    <row r="38" spans="2:6" ht="15" customHeight="1" thickTop="1">
      <c r="B38" s="235"/>
      <c r="C38" s="235"/>
      <c r="D38" s="235"/>
      <c r="F38" s="241"/>
    </row>
    <row r="39" spans="1:6" s="230" customFormat="1" ht="15" customHeight="1">
      <c r="A39" s="234"/>
      <c r="B39" s="233"/>
      <c r="C39" s="233"/>
      <c r="D39" s="233"/>
      <c r="E39" s="232"/>
      <c r="F39" s="241"/>
    </row>
    <row r="40" spans="2:4" ht="15" customHeight="1">
      <c r="B40" s="229"/>
      <c r="C40" s="229"/>
      <c r="D40" s="229"/>
    </row>
    <row r="41" spans="2:4" ht="15" customHeight="1">
      <c r="B41" s="229"/>
      <c r="C41" s="229"/>
      <c r="D41" s="229"/>
    </row>
    <row r="42" spans="2:4" ht="15" customHeight="1">
      <c r="B42" s="229"/>
      <c r="C42" s="229"/>
      <c r="D42" s="229"/>
    </row>
    <row r="43" spans="1:4" ht="15" customHeight="1">
      <c r="A43" s="228"/>
      <c r="B43" s="229"/>
      <c r="C43" s="229"/>
      <c r="D43" s="229"/>
    </row>
    <row r="44" spans="1:4" ht="15" customHeight="1">
      <c r="A44" s="228"/>
      <c r="B44" s="229"/>
      <c r="C44" s="229"/>
      <c r="D44" s="229"/>
    </row>
    <row r="45" spans="1:4" ht="15" customHeight="1">
      <c r="A45" s="228"/>
      <c r="B45" s="229"/>
      <c r="C45" s="229"/>
      <c r="D45" s="229"/>
    </row>
    <row r="46" spans="1:4" ht="15" customHeight="1">
      <c r="A46" s="228"/>
      <c r="B46" s="229"/>
      <c r="C46" s="229"/>
      <c r="D46" s="229"/>
    </row>
    <row r="47" spans="1:4" ht="15" customHeight="1">
      <c r="A47" s="228"/>
      <c r="B47" s="229"/>
      <c r="C47" s="229"/>
      <c r="D47" s="229"/>
    </row>
    <row r="48" spans="1:4" ht="15" customHeight="1">
      <c r="A48" s="228"/>
      <c r="B48" s="229"/>
      <c r="C48" s="229"/>
      <c r="D48" s="229"/>
    </row>
    <row r="49" spans="1:4" s="132" customFormat="1" ht="15" customHeight="1">
      <c r="A49" s="228"/>
      <c r="B49" s="229"/>
      <c r="C49" s="229"/>
      <c r="D49" s="229"/>
    </row>
    <row r="50" spans="1:4" s="132" customFormat="1" ht="15" customHeight="1">
      <c r="A50" s="228"/>
      <c r="B50" s="229"/>
      <c r="C50" s="229"/>
      <c r="D50" s="229"/>
    </row>
    <row r="51" spans="1:4" s="132" customFormat="1" ht="15" customHeight="1">
      <c r="A51" s="228"/>
      <c r="B51" s="229"/>
      <c r="C51" s="229"/>
      <c r="D51" s="229"/>
    </row>
    <row r="52" spans="1:4" s="132" customFormat="1" ht="15" customHeight="1">
      <c r="A52" s="228"/>
      <c r="B52" s="229"/>
      <c r="C52" s="229"/>
      <c r="D52" s="229"/>
    </row>
    <row r="53" spans="1:4" s="132" customFormat="1" ht="15" customHeight="1">
      <c r="A53" s="228"/>
      <c r="B53" s="229"/>
      <c r="C53" s="229"/>
      <c r="D53" s="229"/>
    </row>
    <row r="54" spans="1:4" s="132" customFormat="1" ht="15" customHeight="1">
      <c r="A54" s="228"/>
      <c r="B54" s="229"/>
      <c r="C54" s="229"/>
      <c r="D54" s="229"/>
    </row>
    <row r="55" spans="1:4" s="132" customFormat="1" ht="15" customHeight="1">
      <c r="A55" s="228"/>
      <c r="B55" s="226"/>
      <c r="C55" s="226"/>
      <c r="D55" s="226"/>
    </row>
    <row r="56" spans="1:4" s="132" customFormat="1" ht="15" customHeight="1">
      <c r="A56" s="228"/>
      <c r="B56" s="226"/>
      <c r="C56" s="226"/>
      <c r="D56" s="226"/>
    </row>
    <row r="57" spans="1:4" s="132" customFormat="1" ht="15" customHeight="1">
      <c r="A57" s="228"/>
      <c r="B57" s="226"/>
      <c r="C57" s="226"/>
      <c r="D57" s="226"/>
    </row>
    <row r="58" spans="1:4" s="132" customFormat="1" ht="15" customHeight="1">
      <c r="A58" s="228"/>
      <c r="B58" s="226"/>
      <c r="C58" s="226"/>
      <c r="D58" s="226"/>
    </row>
    <row r="59" spans="1:4" s="132" customFormat="1" ht="15" customHeight="1">
      <c r="A59" s="228"/>
      <c r="B59" s="226"/>
      <c r="C59" s="226"/>
      <c r="D59" s="226"/>
    </row>
    <row r="60" spans="1:4" s="132" customFormat="1" ht="15" customHeight="1">
      <c r="A60" s="228"/>
      <c r="B60" s="226"/>
      <c r="C60" s="226"/>
      <c r="D60" s="226"/>
    </row>
    <row r="61" spans="1:4" s="132" customFormat="1" ht="15" customHeight="1">
      <c r="A61" s="228"/>
      <c r="B61" s="226"/>
      <c r="C61" s="226"/>
      <c r="D61" s="226"/>
    </row>
    <row r="62" spans="1:4" s="132" customFormat="1" ht="15" customHeight="1">
      <c r="A62" s="228"/>
      <c r="B62" s="226"/>
      <c r="C62" s="226"/>
      <c r="D62" s="226"/>
    </row>
    <row r="63" spans="1:4" s="132" customFormat="1" ht="15" customHeight="1">
      <c r="A63" s="228"/>
      <c r="B63" s="226"/>
      <c r="C63" s="226"/>
      <c r="D63" s="226"/>
    </row>
    <row r="64" spans="1:4" s="132" customFormat="1" ht="15" customHeight="1">
      <c r="A64" s="228"/>
      <c r="B64" s="226"/>
      <c r="C64" s="226"/>
      <c r="D64" s="226"/>
    </row>
    <row r="65" s="132" customFormat="1" ht="15" customHeight="1">
      <c r="A65" s="228"/>
    </row>
    <row r="66" s="132" customFormat="1" ht="15" customHeight="1">
      <c r="A66" s="228"/>
    </row>
    <row r="67" s="132" customFormat="1" ht="15" customHeight="1">
      <c r="A67" s="228"/>
    </row>
    <row r="68" s="132" customFormat="1" ht="15" customHeight="1">
      <c r="A68" s="228"/>
    </row>
    <row r="69" s="132" customFormat="1" ht="15" customHeight="1">
      <c r="A69" s="228"/>
    </row>
    <row r="70" s="132" customFormat="1" ht="15" customHeight="1">
      <c r="A70" s="228"/>
    </row>
    <row r="71" s="132" customFormat="1" ht="15" customHeight="1">
      <c r="A71" s="228"/>
    </row>
    <row r="72" s="132" customFormat="1" ht="15" customHeight="1">
      <c r="A72" s="228"/>
    </row>
    <row r="73" s="132" customFormat="1" ht="15" customHeight="1">
      <c r="A73" s="228"/>
    </row>
    <row r="74" s="132" customFormat="1" ht="15" customHeight="1">
      <c r="A74" s="228"/>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2" customWidth="1"/>
    <col min="2" max="2" width="19.00390625" style="171" customWidth="1"/>
    <col min="3" max="3" width="18.421875" style="171" customWidth="1"/>
    <col min="4" max="4" width="18.140625" style="171" customWidth="1"/>
    <col min="5" max="5" width="19.28125" style="43" customWidth="1"/>
    <col min="6" max="6" width="20.7109375" style="43" customWidth="1"/>
    <col min="7" max="7" width="15.7109375" style="43" customWidth="1"/>
    <col min="8" max="16384" width="15.7109375" style="42" customWidth="1"/>
  </cols>
  <sheetData>
    <row r="1" spans="1:7" s="280" customFormat="1" ht="30" customHeight="1">
      <c r="A1" s="285" t="s">
        <v>0</v>
      </c>
      <c r="B1" s="284"/>
      <c r="C1" s="284"/>
      <c r="D1" s="284"/>
      <c r="E1" s="283"/>
      <c r="F1" s="282"/>
      <c r="G1" s="281"/>
    </row>
    <row r="2" spans="1:6" ht="15" customHeight="1">
      <c r="A2" s="113"/>
      <c r="B2" s="279"/>
      <c r="C2" s="279"/>
      <c r="D2" s="279"/>
      <c r="E2" s="279"/>
      <c r="F2" s="273"/>
    </row>
    <row r="3" spans="1:7" s="165" customFormat="1" ht="15" customHeight="1">
      <c r="A3" s="278" t="s">
        <v>194</v>
      </c>
      <c r="B3" s="277"/>
      <c r="C3" s="277"/>
      <c r="D3" s="277"/>
      <c r="E3" s="276"/>
      <c r="F3" s="275"/>
      <c r="G3" s="166"/>
    </row>
    <row r="4" spans="1:7" s="165" customFormat="1" ht="15" customHeight="1">
      <c r="A4" s="278" t="s">
        <v>193</v>
      </c>
      <c r="B4" s="277"/>
      <c r="C4" s="277"/>
      <c r="D4" s="277"/>
      <c r="E4" s="276"/>
      <c r="F4" s="275"/>
      <c r="G4" s="166"/>
    </row>
    <row r="5" spans="1:7" s="165" customFormat="1" ht="15" customHeight="1">
      <c r="A5" s="69" t="s">
        <v>152</v>
      </c>
      <c r="B5" s="277"/>
      <c r="C5" s="277"/>
      <c r="D5" s="277"/>
      <c r="E5" s="276"/>
      <c r="F5" s="275"/>
      <c r="G5" s="166"/>
    </row>
    <row r="6" spans="1:6" ht="15" customHeight="1">
      <c r="A6" s="274"/>
      <c r="E6" s="273"/>
      <c r="F6" s="273"/>
    </row>
    <row r="7" spans="1:6" ht="30" customHeight="1">
      <c r="A7" s="128"/>
      <c r="B7" s="195" t="s">
        <v>1</v>
      </c>
      <c r="C7" s="195" t="s">
        <v>2</v>
      </c>
      <c r="D7" s="195" t="s">
        <v>3</v>
      </c>
      <c r="E7" s="195" t="s">
        <v>102</v>
      </c>
      <c r="F7" s="272" t="s">
        <v>4</v>
      </c>
    </row>
    <row r="8" spans="1:6" ht="30" customHeight="1">
      <c r="A8" s="271" t="s">
        <v>192</v>
      </c>
      <c r="B8" s="270"/>
      <c r="C8" s="270"/>
      <c r="D8" s="270"/>
      <c r="F8" s="269"/>
    </row>
    <row r="9" spans="1:37" ht="15" customHeight="1">
      <c r="A9" s="42" t="s">
        <v>5</v>
      </c>
      <c r="B9" s="190">
        <f>'[2]Loss Expenses Paid QTD-15'!K21</f>
        <v>57635.2</v>
      </c>
      <c r="C9" s="190">
        <f>'[2]Loss Expenses Paid QTD-15'!K15</f>
        <v>118803.54000000001</v>
      </c>
      <c r="D9" s="190">
        <f>'[2]Loss Expenses Paid QTD-15'!K9</f>
        <v>24150.489999999998</v>
      </c>
      <c r="E9" s="288">
        <v>0</v>
      </c>
      <c r="F9" s="190">
        <f>SUM(B9:E9)</f>
        <v>200589.22999999998</v>
      </c>
      <c r="G9" s="26"/>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row>
    <row r="10" spans="1:37" s="54" customFormat="1" ht="15" customHeight="1">
      <c r="A10" s="54" t="s">
        <v>6</v>
      </c>
      <c r="B10" s="287">
        <f>'[2]Loss Expenses Paid QTD-15'!K22</f>
        <v>15473.900000000001</v>
      </c>
      <c r="C10" s="287">
        <f>'[2]Loss Expenses Paid QTD-15'!K16</f>
        <v>45169.2</v>
      </c>
      <c r="D10" s="287">
        <f>'[2]Loss Expenses Paid QTD-15'!K10</f>
        <v>44976.560000000005</v>
      </c>
      <c r="E10" s="288">
        <v>0</v>
      </c>
      <c r="F10" s="260">
        <f>SUM(B10:E10)</f>
        <v>105619.66</v>
      </c>
      <c r="G10" s="26"/>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row>
    <row r="11" spans="1:37" s="54" customFormat="1" ht="15" customHeight="1">
      <c r="A11" s="54" t="s">
        <v>7</v>
      </c>
      <c r="B11" s="130">
        <f>'[2]Loss Expenses Paid QTD-15'!K23</f>
        <v>0</v>
      </c>
      <c r="C11" s="287">
        <f>'[2]Loss Expenses Paid QTD-15'!K17</f>
        <v>678.78</v>
      </c>
      <c r="D11" s="130">
        <f>'[2]Loss Expenses Paid QTD-15'!K11</f>
        <v>0</v>
      </c>
      <c r="E11" s="181">
        <v>0</v>
      </c>
      <c r="F11" s="260">
        <f>SUM(B11:E11)</f>
        <v>678.78</v>
      </c>
      <c r="G11" s="26"/>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row>
    <row r="12" spans="1:37" s="54" customFormat="1" ht="15" customHeight="1" thickBot="1">
      <c r="A12" s="266" t="s">
        <v>158</v>
      </c>
      <c r="B12" s="224">
        <f>SUM(B9:B11)</f>
        <v>73109.1</v>
      </c>
      <c r="C12" s="224">
        <f>SUM(C9:C11)</f>
        <v>164651.52</v>
      </c>
      <c r="D12" s="224">
        <f>SUM(D9:D11)</f>
        <v>69127.05</v>
      </c>
      <c r="E12" s="289">
        <f>SUM(E9:E11)</f>
        <v>0</v>
      </c>
      <c r="F12" s="223">
        <f>SUM(F9:F11)</f>
        <v>306887.67000000004</v>
      </c>
      <c r="G12" s="14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row>
    <row r="13" spans="2:37" s="54" customFormat="1" ht="15" customHeight="1" thickTop="1">
      <c r="B13" s="180"/>
      <c r="C13" s="180"/>
      <c r="D13" s="180"/>
      <c r="E13" s="26"/>
      <c r="F13" s="43"/>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row>
    <row r="14" spans="1:37" s="54" customFormat="1" ht="30" customHeight="1">
      <c r="A14" s="261" t="s">
        <v>191</v>
      </c>
      <c r="B14" s="180"/>
      <c r="C14" s="180"/>
      <c r="D14" s="180"/>
      <c r="E14" s="26"/>
      <c r="F14" s="149"/>
      <c r="G14" s="26"/>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row>
    <row r="15" spans="1:37" s="54" customFormat="1" ht="15" customHeight="1">
      <c r="A15" s="42" t="s">
        <v>5</v>
      </c>
      <c r="B15" s="222">
        <f>'[2]Unpaid Loss Expense Reserves-14'!B22</f>
        <v>209741.25</v>
      </c>
      <c r="C15" s="222">
        <f>'[2]Unpaid Loss Expense Reserves-14'!C22</f>
        <v>117773.07</v>
      </c>
      <c r="D15" s="222">
        <f>'[2]Unpaid Loss Expense Reserves-14'!D22</f>
        <v>14347.7</v>
      </c>
      <c r="E15" s="288">
        <v>0</v>
      </c>
      <c r="F15" s="260">
        <f>SUM(B15:E15)</f>
        <v>341862.02</v>
      </c>
      <c r="G15" s="26"/>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row>
    <row r="16" spans="1:37" s="54" customFormat="1" ht="15" customHeight="1">
      <c r="A16" s="54" t="s">
        <v>6</v>
      </c>
      <c r="B16" s="222">
        <f>'[2]Unpaid Loss Expense Reserves-14'!B23</f>
        <v>24452.9</v>
      </c>
      <c r="C16" s="222">
        <f>'[2]Unpaid Loss Expense Reserves-14'!C23</f>
        <v>19880.39</v>
      </c>
      <c r="D16" s="222">
        <f>'[2]Unpaid Loss Expense Reserves-14'!D23</f>
        <v>17412.18</v>
      </c>
      <c r="E16" s="288">
        <v>0</v>
      </c>
      <c r="F16" s="260">
        <f>SUM(B16:E16)</f>
        <v>61745.47</v>
      </c>
      <c r="G16" s="26"/>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row>
    <row r="17" spans="1:37" s="54" customFormat="1" ht="15" customHeight="1">
      <c r="A17" s="54" t="s">
        <v>7</v>
      </c>
      <c r="B17" s="130">
        <f>'[2]Unpaid Loss Expense Reserves-14'!B24</f>
        <v>0</v>
      </c>
      <c r="C17" s="130">
        <f>'[2]Unpaid Loss Expense Reserves-14'!C24</f>
        <v>0</v>
      </c>
      <c r="D17" s="130">
        <f>'[2]Unpaid Loss Expense Reserves-14'!D24</f>
        <v>0</v>
      </c>
      <c r="E17" s="181">
        <v>0</v>
      </c>
      <c r="F17" s="290">
        <f>SUM(B17:E17)</f>
        <v>0</v>
      </c>
      <c r="G17" s="26"/>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row>
    <row r="18" spans="1:37" s="54" customFormat="1" ht="15" customHeight="1" thickBot="1">
      <c r="A18" s="266" t="s">
        <v>158</v>
      </c>
      <c r="B18" s="224">
        <f>SUM(B15:B17)</f>
        <v>234194.15</v>
      </c>
      <c r="C18" s="224">
        <f>SUM(C15:C17)</f>
        <v>137653.46000000002</v>
      </c>
      <c r="D18" s="224">
        <f>SUM(D15:D17)</f>
        <v>31759.88</v>
      </c>
      <c r="E18" s="289">
        <f>SUM(E15:E17)</f>
        <v>0</v>
      </c>
      <c r="F18" s="223">
        <f>SUM(F15:F17)</f>
        <v>403607.49</v>
      </c>
      <c r="G18" s="14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2:37" s="54" customFormat="1" ht="15" customHeight="1" thickTop="1">
      <c r="B19" s="180"/>
      <c r="C19" s="180"/>
      <c r="D19" s="180"/>
      <c r="E19" s="26"/>
      <c r="F19" s="43"/>
      <c r="G19" s="268"/>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row>
    <row r="20" spans="1:37" s="54" customFormat="1" ht="30" customHeight="1">
      <c r="A20" s="261" t="s">
        <v>190</v>
      </c>
      <c r="B20" s="265"/>
      <c r="C20" s="265"/>
      <c r="D20" s="265"/>
      <c r="E20" s="267"/>
      <c r="F20" s="149"/>
      <c r="G20" s="26"/>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row>
    <row r="21" spans="1:37" s="54" customFormat="1" ht="15" customHeight="1">
      <c r="A21" s="42" t="s">
        <v>5</v>
      </c>
      <c r="B21" s="222">
        <v>104915.71</v>
      </c>
      <c r="C21" s="222">
        <v>169985.86</v>
      </c>
      <c r="D21" s="222">
        <v>20954.92</v>
      </c>
      <c r="E21" s="288">
        <v>0</v>
      </c>
      <c r="F21" s="260">
        <f>SUM(B21:E21)+1</f>
        <v>295857.49</v>
      </c>
      <c r="G21" s="26"/>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row>
    <row r="22" spans="1:37" s="54" customFormat="1" ht="15" customHeight="1">
      <c r="A22" s="54" t="s">
        <v>8</v>
      </c>
      <c r="B22" s="222">
        <v>8628.8</v>
      </c>
      <c r="C22" s="222">
        <v>18573.52</v>
      </c>
      <c r="D22" s="222">
        <v>18358.27</v>
      </c>
      <c r="E22" s="288">
        <v>0</v>
      </c>
      <c r="F22" s="260">
        <f>SUM(B22:E22)</f>
        <v>45560.59</v>
      </c>
      <c r="G22" s="26"/>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row>
    <row r="23" spans="1:37" s="54" customFormat="1" ht="15" customHeight="1">
      <c r="A23" s="54" t="s">
        <v>7</v>
      </c>
      <c r="B23" s="288">
        <v>0</v>
      </c>
      <c r="C23" s="222">
        <v>546.4</v>
      </c>
      <c r="D23" s="130">
        <v>0</v>
      </c>
      <c r="E23" s="181">
        <v>0</v>
      </c>
      <c r="F23" s="260">
        <f>SUM(B23:E23)</f>
        <v>546.4</v>
      </c>
      <c r="G23" s="26"/>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row>
    <row r="24" spans="1:37" s="54" customFormat="1" ht="15" customHeight="1" thickBot="1">
      <c r="A24" s="266" t="s">
        <v>158</v>
      </c>
      <c r="B24" s="224">
        <f>SUM(B21:B23)</f>
        <v>113544.51000000001</v>
      </c>
      <c r="C24" s="224">
        <f>SUM(C21:C23)</f>
        <v>189105.77999999997</v>
      </c>
      <c r="D24" s="224">
        <f>SUM(D21:D23)</f>
        <v>39313.19</v>
      </c>
      <c r="E24" s="289">
        <f>SUM(E21:E23)</f>
        <v>0</v>
      </c>
      <c r="F24" s="223">
        <f>SUM(F21:F23)</f>
        <v>341964.48</v>
      </c>
      <c r="G24" s="14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row>
    <row r="25" spans="2:37" s="262" customFormat="1" ht="15" customHeight="1" thickTop="1">
      <c r="B25" s="265"/>
      <c r="C25" s="265"/>
      <c r="D25" s="265"/>
      <c r="E25" s="26"/>
      <c r="F25" s="265"/>
      <c r="G25" s="264"/>
      <c r="H25" s="259"/>
      <c r="I25" s="259"/>
      <c r="J25" s="259"/>
      <c r="K25" s="259"/>
      <c r="L25" s="259"/>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row>
    <row r="26" spans="1:37" s="54" customFormat="1" ht="30" customHeight="1">
      <c r="A26" s="261" t="s">
        <v>189</v>
      </c>
      <c r="B26" s="180"/>
      <c r="C26" s="180"/>
      <c r="D26" s="180"/>
      <c r="E26" s="26"/>
      <c r="F26" s="180"/>
      <c r="G26" s="26"/>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row>
    <row r="27" spans="1:37" s="54" customFormat="1" ht="15" customHeight="1">
      <c r="A27" s="54" t="s">
        <v>5</v>
      </c>
      <c r="B27" s="222">
        <f>B9+B15-B21-1</f>
        <v>162459.74</v>
      </c>
      <c r="C27" s="222">
        <f aca="true" t="shared" si="0" ref="B27:E29">C9+C15-C21</f>
        <v>66590.75000000003</v>
      </c>
      <c r="D27" s="222">
        <f t="shared" si="0"/>
        <v>17543.270000000004</v>
      </c>
      <c r="E27" s="288">
        <f t="shared" si="0"/>
        <v>0</v>
      </c>
      <c r="F27" s="260">
        <f>SUM(B27:E27)</f>
        <v>246593.76</v>
      </c>
      <c r="G27" s="26"/>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row>
    <row r="28" spans="1:37" s="54" customFormat="1" ht="15" customHeight="1">
      <c r="A28" s="54" t="s">
        <v>6</v>
      </c>
      <c r="B28" s="222">
        <f t="shared" si="0"/>
        <v>31298.000000000004</v>
      </c>
      <c r="C28" s="222">
        <f>C10+C16-C22-1</f>
        <v>46475.06999999999</v>
      </c>
      <c r="D28" s="222">
        <f>D10+D16-D22+1</f>
        <v>44031.47</v>
      </c>
      <c r="E28" s="288">
        <f t="shared" si="0"/>
        <v>0</v>
      </c>
      <c r="F28" s="260">
        <f>SUM(B28:E28)-1</f>
        <v>121803.54</v>
      </c>
      <c r="G28" s="26"/>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row>
    <row r="29" spans="1:37" s="54" customFormat="1" ht="15" customHeight="1">
      <c r="A29" s="54" t="s">
        <v>7</v>
      </c>
      <c r="B29" s="288">
        <f t="shared" si="0"/>
        <v>0</v>
      </c>
      <c r="C29" s="222">
        <f>C11+C17-C23+1</f>
        <v>133.38</v>
      </c>
      <c r="D29" s="130">
        <f t="shared" si="0"/>
        <v>0</v>
      </c>
      <c r="E29" s="181">
        <f t="shared" si="0"/>
        <v>0</v>
      </c>
      <c r="F29" s="260">
        <f>SUM(B29:E29)</f>
        <v>133.38</v>
      </c>
      <c r="G29" s="26"/>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1:37" ht="15" customHeight="1" thickBot="1">
      <c r="A30" s="71" t="s">
        <v>158</v>
      </c>
      <c r="B30" s="236">
        <f>SUM(B27:B29)</f>
        <v>193757.74</v>
      </c>
      <c r="C30" s="236">
        <f>SUM(C27:C29)</f>
        <v>113199.20000000003</v>
      </c>
      <c r="D30" s="236">
        <f>SUM(D27:D29)-1</f>
        <v>61573.740000000005</v>
      </c>
      <c r="E30" s="223">
        <f>SUM(E27:E29)</f>
        <v>0</v>
      </c>
      <c r="F30" s="236">
        <f>SUM(F27:F29)</f>
        <v>368530.68</v>
      </c>
      <c r="G30" s="26"/>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row>
    <row r="31" spans="2:38" ht="15" customHeight="1" thickTop="1">
      <c r="B31" s="172"/>
      <c r="C31" s="172"/>
      <c r="D31" s="172"/>
      <c r="F31" s="26"/>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row>
    <row r="32" spans="2:38" s="43" customFormat="1" ht="15" customHeight="1">
      <c r="B32" s="172"/>
      <c r="C32" s="172"/>
      <c r="D32" s="172"/>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row>
    <row r="33" spans="2:38" ht="15" customHeight="1">
      <c r="B33" s="172"/>
      <c r="C33" s="172"/>
      <c r="D33" s="172"/>
      <c r="F33" s="26"/>
      <c r="G33" s="26"/>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row>
    <row r="34" spans="2:38" ht="15" customHeight="1">
      <c r="B34" s="172"/>
      <c r="C34" s="172"/>
      <c r="D34" s="172"/>
      <c r="F34" s="26"/>
      <c r="G34" s="26"/>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row>
    <row r="35" spans="2:38" ht="15" customHeight="1">
      <c r="B35" s="172"/>
      <c r="C35" s="172"/>
      <c r="D35" s="172"/>
      <c r="F35" s="26"/>
      <c r="G35" s="26"/>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row>
    <row r="36" spans="2:38" ht="15" customHeight="1">
      <c r="B36" s="172"/>
      <c r="C36" s="172"/>
      <c r="D36" s="172"/>
      <c r="F36" s="26"/>
      <c r="G36" s="26"/>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row>
    <row r="37" spans="2:38" ht="15" customHeight="1">
      <c r="B37" s="172"/>
      <c r="C37" s="172"/>
      <c r="D37" s="172"/>
      <c r="F37" s="26"/>
      <c r="G37" s="26"/>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row>
    <row r="38" spans="6:38" ht="15" customHeight="1">
      <c r="F38" s="26"/>
      <c r="G38" s="26"/>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row>
    <row r="39" spans="6:38" ht="15" customHeight="1">
      <c r="F39" s="26"/>
      <c r="G39" s="26"/>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row>
    <row r="40" spans="6:38" ht="15" customHeight="1">
      <c r="F40" s="26"/>
      <c r="G40" s="26"/>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row>
    <row r="41" spans="6:38" ht="15" customHeight="1">
      <c r="F41" s="26"/>
      <c r="G41" s="26"/>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row>
    <row r="42" spans="6:38" ht="15" customHeight="1">
      <c r="F42" s="26"/>
      <c r="G42" s="26"/>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row>
    <row r="43" spans="6:38" ht="15" customHeight="1">
      <c r="F43" s="26"/>
      <c r="G43" s="26"/>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row>
    <row r="44" spans="6:38" ht="15" customHeight="1">
      <c r="F44" s="26"/>
      <c r="G44" s="26"/>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row>
    <row r="45" spans="6:38" ht="15" customHeight="1">
      <c r="F45" s="26"/>
      <c r="G45" s="26"/>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row>
    <row r="46" spans="6:38" ht="15" customHeight="1">
      <c r="F46" s="26"/>
      <c r="G46" s="26"/>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row>
    <row r="47" spans="6:38" ht="15" customHeight="1">
      <c r="F47" s="26"/>
      <c r="G47" s="26"/>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row>
    <row r="48" spans="6:38" ht="15" customHeight="1">
      <c r="F48" s="26"/>
      <c r="G48" s="26"/>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row>
    <row r="49" spans="6:38" s="42" customFormat="1" ht="15" customHeight="1">
      <c r="F49" s="26"/>
      <c r="G49" s="26"/>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row>
    <row r="50" spans="6:38" s="42" customFormat="1" ht="15" customHeight="1">
      <c r="F50" s="26"/>
      <c r="G50" s="26"/>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row>
    <row r="51" spans="6:38" s="42" customFormat="1" ht="15" customHeight="1">
      <c r="F51" s="26"/>
      <c r="G51" s="26"/>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row>
    <row r="52" spans="6:38" s="42" customFormat="1" ht="15" customHeight="1">
      <c r="F52" s="26"/>
      <c r="G52" s="26"/>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row>
    <row r="53" spans="6:38" s="42" customFormat="1" ht="15" customHeight="1">
      <c r="F53" s="26"/>
      <c r="G53" s="26"/>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row>
    <row r="54" spans="6:38" s="42" customFormat="1" ht="15" customHeight="1">
      <c r="F54" s="26"/>
      <c r="G54" s="26"/>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row>
    <row r="55" spans="6:38" s="42" customFormat="1" ht="15" customHeight="1">
      <c r="F55" s="26"/>
      <c r="G55" s="26"/>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row>
    <row r="56" spans="6:38" s="42" customFormat="1" ht="15" customHeight="1">
      <c r="F56" s="26"/>
      <c r="G56" s="26"/>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row>
    <row r="57" spans="6:38" s="42" customFormat="1" ht="15" customHeight="1">
      <c r="F57" s="26"/>
      <c r="G57" s="26"/>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row>
    <row r="58" spans="6:38" s="42" customFormat="1" ht="15" customHeight="1">
      <c r="F58" s="26"/>
      <c r="G58" s="26"/>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row>
    <row r="59" spans="6:38" s="42" customFormat="1" ht="15" customHeight="1">
      <c r="F59" s="26"/>
      <c r="G59" s="26"/>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row>
    <row r="60" spans="6:38" s="42" customFormat="1" ht="15" customHeight="1">
      <c r="F60" s="26"/>
      <c r="G60" s="26"/>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row>
    <row r="61" spans="6:38" s="42" customFormat="1" ht="15" customHeight="1">
      <c r="F61" s="26"/>
      <c r="G61" s="26"/>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row>
    <row r="62" spans="6:38" s="42" customFormat="1" ht="15" customHeight="1">
      <c r="F62" s="26"/>
      <c r="G62" s="26"/>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row>
    <row r="63" spans="6:38" s="42" customFormat="1" ht="15" customHeight="1">
      <c r="F63" s="26"/>
      <c r="G63" s="26"/>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row>
    <row r="64" spans="6:38" s="42" customFormat="1" ht="15" customHeight="1">
      <c r="F64" s="26"/>
      <c r="G64" s="26"/>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row>
    <row r="65" spans="6:38" s="42" customFormat="1" ht="15" customHeight="1">
      <c r="F65" s="26"/>
      <c r="G65" s="26"/>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row>
    <row r="66" spans="6:38" s="42" customFormat="1" ht="15" customHeight="1">
      <c r="F66" s="26"/>
      <c r="G66" s="26"/>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row>
    <row r="67" spans="6:38" s="42" customFormat="1" ht="15" customHeight="1">
      <c r="F67" s="26"/>
      <c r="G67" s="26"/>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row>
    <row r="68" spans="6:38" s="42" customFormat="1" ht="15" customHeight="1">
      <c r="F68" s="26"/>
      <c r="G68" s="26"/>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row>
    <row r="69" spans="6:38" s="42" customFormat="1" ht="15" customHeight="1">
      <c r="F69" s="26"/>
      <c r="G69" s="26"/>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row>
    <row r="70" spans="6:38" s="42" customFormat="1" ht="15" customHeight="1">
      <c r="F70" s="26"/>
      <c r="G70" s="26"/>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row>
    <row r="71" spans="6:38" s="42" customFormat="1" ht="15" customHeight="1">
      <c r="F71" s="26"/>
      <c r="G71" s="26"/>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row>
    <row r="72" spans="6:38" s="42" customFormat="1" ht="15" customHeight="1">
      <c r="F72" s="26"/>
      <c r="G72" s="26"/>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row>
    <row r="73" spans="6:38" s="42" customFormat="1" ht="15" customHeight="1">
      <c r="F73" s="26"/>
      <c r="G73" s="26"/>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row>
    <row r="74" spans="6:38" s="42" customFormat="1" ht="15" customHeight="1">
      <c r="F74" s="26"/>
      <c r="G74" s="26"/>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row>
    <row r="75" spans="6:38" s="42" customFormat="1" ht="15" customHeight="1">
      <c r="F75" s="26"/>
      <c r="G75" s="26"/>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row>
    <row r="76" spans="6:38" s="42" customFormat="1" ht="15" customHeight="1">
      <c r="F76" s="26"/>
      <c r="G76" s="26"/>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row>
    <row r="77" spans="6:38" s="42" customFormat="1" ht="15" customHeight="1">
      <c r="F77" s="26"/>
      <c r="G77" s="26"/>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row>
    <row r="78" spans="6:38" s="42" customFormat="1" ht="15" customHeight="1">
      <c r="F78" s="26"/>
      <c r="G78" s="26"/>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row>
    <row r="79" spans="6:38" s="42" customFormat="1" ht="15" customHeight="1">
      <c r="F79" s="26"/>
      <c r="G79" s="26"/>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42" customWidth="1"/>
    <col min="2" max="2" width="19.00390625" style="171" customWidth="1"/>
    <col min="3" max="3" width="18.421875" style="171" customWidth="1"/>
    <col min="4" max="4" width="18.140625" style="171" customWidth="1"/>
    <col min="5" max="5" width="19.421875" style="43" customWidth="1"/>
    <col min="6" max="6" width="20.7109375" style="43" customWidth="1"/>
    <col min="7" max="7" width="15.7109375" style="43" customWidth="1"/>
    <col min="8" max="16384" width="15.7109375" style="42" customWidth="1"/>
  </cols>
  <sheetData>
    <row r="1" spans="1:7" s="280" customFormat="1" ht="30" customHeight="1">
      <c r="A1" s="285" t="s">
        <v>0</v>
      </c>
      <c r="B1" s="284"/>
      <c r="C1" s="284"/>
      <c r="D1" s="284"/>
      <c r="E1" s="283"/>
      <c r="F1" s="282"/>
      <c r="G1" s="281"/>
    </row>
    <row r="2" spans="1:6" ht="15" customHeight="1">
      <c r="A2" s="113"/>
      <c r="B2" s="279"/>
      <c r="C2" s="279"/>
      <c r="D2" s="279"/>
      <c r="E2" s="279"/>
      <c r="F2" s="273"/>
    </row>
    <row r="3" spans="1:7" s="165" customFormat="1" ht="15" customHeight="1">
      <c r="A3" s="278" t="s">
        <v>194</v>
      </c>
      <c r="B3" s="277"/>
      <c r="C3" s="277"/>
      <c r="D3" s="277"/>
      <c r="E3" s="276"/>
      <c r="F3" s="275"/>
      <c r="G3" s="166"/>
    </row>
    <row r="4" spans="1:7" s="165" customFormat="1" ht="15" customHeight="1">
      <c r="A4" s="278" t="s">
        <v>193</v>
      </c>
      <c r="B4" s="277"/>
      <c r="C4" s="277"/>
      <c r="D4" s="277"/>
      <c r="E4" s="276"/>
      <c r="F4" s="275"/>
      <c r="G4" s="166"/>
    </row>
    <row r="5" spans="1:7" s="165" customFormat="1" ht="15" customHeight="1">
      <c r="A5" s="69" t="s">
        <v>156</v>
      </c>
      <c r="B5" s="277"/>
      <c r="C5" s="277"/>
      <c r="D5" s="277"/>
      <c r="E5" s="276"/>
      <c r="F5" s="275"/>
      <c r="G5" s="166"/>
    </row>
    <row r="6" spans="1:6" ht="15" customHeight="1">
      <c r="A6" s="274"/>
      <c r="E6" s="273"/>
      <c r="F6" s="273"/>
    </row>
    <row r="7" spans="1:6" ht="30" customHeight="1">
      <c r="A7" s="128"/>
      <c r="B7" s="195" t="s">
        <v>1</v>
      </c>
      <c r="C7" s="195" t="s">
        <v>2</v>
      </c>
      <c r="D7" s="195" t="s">
        <v>3</v>
      </c>
      <c r="E7" s="195" t="s">
        <v>102</v>
      </c>
      <c r="F7" s="272" t="s">
        <v>4</v>
      </c>
    </row>
    <row r="8" spans="1:6" ht="30" customHeight="1">
      <c r="A8" s="271" t="s">
        <v>192</v>
      </c>
      <c r="B8" s="270"/>
      <c r="C8" s="270"/>
      <c r="D8" s="270"/>
      <c r="F8" s="269"/>
    </row>
    <row r="9" spans="1:37" ht="15" customHeight="1">
      <c r="A9" s="42" t="s">
        <v>5</v>
      </c>
      <c r="B9" s="190">
        <f>'[2]Loss Expenses Paid YTD-16'!K21</f>
        <v>89100.47</v>
      </c>
      <c r="C9" s="190">
        <f>'[2]Loss Expenses Paid YTD-16'!K15</f>
        <v>377129.16000000003</v>
      </c>
      <c r="D9" s="190">
        <f>'[2]Loss Expenses Paid YTD-16'!K9</f>
        <v>125161.81999999999</v>
      </c>
      <c r="E9" s="288">
        <v>0</v>
      </c>
      <c r="F9" s="190">
        <f>SUM(B9:E9)</f>
        <v>591391.45</v>
      </c>
      <c r="G9" s="26"/>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row>
    <row r="10" spans="1:37" s="54" customFormat="1" ht="15" customHeight="1">
      <c r="A10" s="54" t="s">
        <v>6</v>
      </c>
      <c r="B10" s="222">
        <f>'[2]Loss Expenses Paid YTD-16'!K22</f>
        <v>30316.24</v>
      </c>
      <c r="C10" s="222">
        <f>'[2]Loss Expenses Paid YTD-16'!K16</f>
        <v>213718.08000000002</v>
      </c>
      <c r="D10" s="222">
        <f>'[2]Loss Expenses Paid YTD-16'!K10</f>
        <v>118439.5</v>
      </c>
      <c r="E10" s="288">
        <v>0</v>
      </c>
      <c r="F10" s="222">
        <f>SUM(B10:E10)</f>
        <v>362473.82</v>
      </c>
      <c r="G10" s="26"/>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row>
    <row r="11" spans="1:37" s="54" customFormat="1" ht="15" customHeight="1">
      <c r="A11" s="54" t="s">
        <v>7</v>
      </c>
      <c r="B11" s="1">
        <f>'[2]Loss Expenses Paid YTD-16'!K23</f>
        <v>0</v>
      </c>
      <c r="C11" s="222">
        <f>'[2]Loss Expenses Paid YTD-16'!K17</f>
        <v>678.78</v>
      </c>
      <c r="D11" s="181">
        <f>'[2]Loss Expenses Paid YTD-16'!K11</f>
        <v>0</v>
      </c>
      <c r="E11" s="181">
        <v>0</v>
      </c>
      <c r="F11" s="222">
        <f>SUM(B11:E11)</f>
        <v>678.78</v>
      </c>
      <c r="G11" s="26"/>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row>
    <row r="12" spans="1:37" s="54" customFormat="1" ht="15" customHeight="1" thickBot="1">
      <c r="A12" s="266" t="s">
        <v>158</v>
      </c>
      <c r="B12" s="224">
        <f>SUM(B9:B11)-1</f>
        <v>119415.71</v>
      </c>
      <c r="C12" s="224">
        <f>SUM(C9:C11)</f>
        <v>591526.02</v>
      </c>
      <c r="D12" s="224">
        <f>SUM(D9:D11)+1</f>
        <v>243602.32</v>
      </c>
      <c r="E12" s="289">
        <f>SUM(E9:E11)</f>
        <v>0</v>
      </c>
      <c r="F12" s="223">
        <f>SUM(F9:F11)</f>
        <v>954544.05</v>
      </c>
      <c r="G12" s="14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row>
    <row r="13" spans="2:37" s="54" customFormat="1" ht="15" customHeight="1" thickTop="1">
      <c r="B13" s="180"/>
      <c r="C13" s="180"/>
      <c r="D13" s="180"/>
      <c r="E13" s="26"/>
      <c r="F13" s="43"/>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row>
    <row r="14" spans="1:37" s="54" customFormat="1" ht="30" customHeight="1">
      <c r="A14" s="261" t="s">
        <v>191</v>
      </c>
      <c r="B14" s="180"/>
      <c r="C14" s="180"/>
      <c r="D14" s="180"/>
      <c r="E14" s="26"/>
      <c r="F14" s="149"/>
      <c r="G14" s="26"/>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row>
    <row r="15" spans="1:37" s="54" customFormat="1" ht="15" customHeight="1">
      <c r="A15" s="42" t="s">
        <v>5</v>
      </c>
      <c r="B15" s="222">
        <f>'[2]Unpaid Loss Expense Reserves-14'!B22</f>
        <v>209741.25</v>
      </c>
      <c r="C15" s="222">
        <f>'[2]Unpaid Loss Expense Reserves-14'!C22</f>
        <v>117773.07</v>
      </c>
      <c r="D15" s="222">
        <f>'[2]Unpaid Loss Expense Reserves-14'!D22</f>
        <v>14347.7</v>
      </c>
      <c r="E15" s="288">
        <v>0</v>
      </c>
      <c r="F15" s="222">
        <f>SUM(B15:E15)</f>
        <v>341862.02</v>
      </c>
      <c r="G15" s="26"/>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row>
    <row r="16" spans="1:37" s="54" customFormat="1" ht="15" customHeight="1">
      <c r="A16" s="54" t="s">
        <v>6</v>
      </c>
      <c r="B16" s="222">
        <f>'[2]Unpaid Loss Expense Reserves-14'!B23</f>
        <v>24452.9</v>
      </c>
      <c r="C16" s="222">
        <f>'[2]Unpaid Loss Expense Reserves-14'!C23</f>
        <v>19880.39</v>
      </c>
      <c r="D16" s="222">
        <f>'[2]Unpaid Loss Expense Reserves-14'!D23</f>
        <v>17412.18</v>
      </c>
      <c r="E16" s="288">
        <v>0</v>
      </c>
      <c r="F16" s="222">
        <f>SUM(B16:E16)</f>
        <v>61745.47</v>
      </c>
      <c r="G16" s="26"/>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row>
    <row r="17" spans="1:37" s="54" customFormat="1" ht="15" customHeight="1">
      <c r="A17" s="54" t="s">
        <v>7</v>
      </c>
      <c r="B17" s="1">
        <f>'[2]Unpaid Loss Expense Reserves-14'!B24</f>
        <v>0</v>
      </c>
      <c r="C17" s="181">
        <f>'[2]Unpaid Loss Expense Reserves-14'!C24</f>
        <v>0</v>
      </c>
      <c r="D17" s="181">
        <f>'[2]Unpaid Loss Expense Reserves-14'!D24</f>
        <v>0</v>
      </c>
      <c r="E17" s="181">
        <v>0</v>
      </c>
      <c r="F17" s="181">
        <f>SUM(B17:E17)</f>
        <v>0</v>
      </c>
      <c r="G17" s="26"/>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row>
    <row r="18" spans="1:37" s="54" customFormat="1" ht="15" customHeight="1" thickBot="1">
      <c r="A18" s="266" t="s">
        <v>158</v>
      </c>
      <c r="B18" s="224">
        <f>SUM(B15:B17)</f>
        <v>234194.15</v>
      </c>
      <c r="C18" s="224">
        <f>SUM(C15:C17)</f>
        <v>137653.46000000002</v>
      </c>
      <c r="D18" s="224">
        <f>SUM(D15:D17)</f>
        <v>31759.88</v>
      </c>
      <c r="E18" s="289">
        <f>SUM(E15:E17)</f>
        <v>0</v>
      </c>
      <c r="F18" s="223">
        <f>SUM(F15:F17)</f>
        <v>403607.49</v>
      </c>
      <c r="G18" s="14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2:37" s="54" customFormat="1" ht="15" customHeight="1" thickTop="1">
      <c r="B19" s="180"/>
      <c r="C19" s="180"/>
      <c r="D19" s="180"/>
      <c r="E19" s="26"/>
      <c r="F19" s="43"/>
      <c r="G19" s="268"/>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row>
    <row r="20" spans="1:37" s="54" customFormat="1" ht="30" customHeight="1">
      <c r="A20" s="261" t="s">
        <v>195</v>
      </c>
      <c r="B20" s="265"/>
      <c r="C20" s="265"/>
      <c r="D20" s="265"/>
      <c r="E20" s="267"/>
      <c r="F20" s="149"/>
      <c r="G20" s="26"/>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row>
    <row r="21" spans="1:37" s="54" customFormat="1" ht="15" customHeight="1">
      <c r="A21" s="42" t="s">
        <v>5</v>
      </c>
      <c r="B21" s="288">
        <v>0</v>
      </c>
      <c r="C21" s="222">
        <v>255559.26</v>
      </c>
      <c r="D21" s="222">
        <v>80274.34999999999</v>
      </c>
      <c r="E21" s="222">
        <v>38600.899999999994</v>
      </c>
      <c r="F21" s="222">
        <f>SUM(B21:E21)-1</f>
        <v>374433.51</v>
      </c>
      <c r="G21" s="26"/>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row>
    <row r="22" spans="1:37" s="54" customFormat="1" ht="15" customHeight="1">
      <c r="A22" s="54" t="s">
        <v>8</v>
      </c>
      <c r="B22" s="288">
        <v>0</v>
      </c>
      <c r="C22" s="222">
        <v>13417.25</v>
      </c>
      <c r="D22" s="222">
        <v>8723.22</v>
      </c>
      <c r="E22" s="222">
        <v>7474.3099999999995</v>
      </c>
      <c r="F22" s="222">
        <f>SUM(B22:E22)-1</f>
        <v>29613.78</v>
      </c>
      <c r="G22" s="26"/>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row>
    <row r="23" spans="1:37" s="54" customFormat="1" ht="15" customHeight="1">
      <c r="A23" s="54" t="s">
        <v>7</v>
      </c>
      <c r="B23" s="181">
        <v>0</v>
      </c>
      <c r="C23" s="181">
        <v>0</v>
      </c>
      <c r="D23" s="181">
        <v>0</v>
      </c>
      <c r="E23" s="181">
        <v>0</v>
      </c>
      <c r="F23" s="181">
        <f>SUM(B23:E23)</f>
        <v>0</v>
      </c>
      <c r="G23" s="26"/>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row>
    <row r="24" spans="1:37" s="54" customFormat="1" ht="15" customHeight="1" thickBot="1">
      <c r="A24" s="266" t="s">
        <v>158</v>
      </c>
      <c r="B24" s="289">
        <f>SUM(B21:B23)</f>
        <v>0</v>
      </c>
      <c r="C24" s="224">
        <f>SUM(C21:C23)-1</f>
        <v>268975.51</v>
      </c>
      <c r="D24" s="224">
        <f>SUM(D21:D23)-1</f>
        <v>88996.56999999999</v>
      </c>
      <c r="E24" s="286">
        <f>SUM(E21:E23)</f>
        <v>46075.20999999999</v>
      </c>
      <c r="F24" s="223">
        <f>SUM(F21:F23)+1</f>
        <v>404048.29000000004</v>
      </c>
      <c r="G24" s="14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row>
    <row r="25" spans="2:37" s="262" customFormat="1" ht="15" customHeight="1" thickTop="1">
      <c r="B25" s="265"/>
      <c r="C25" s="265"/>
      <c r="D25" s="265"/>
      <c r="E25" s="265"/>
      <c r="F25" s="265"/>
      <c r="G25" s="264"/>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row>
    <row r="26" spans="1:37" s="54" customFormat="1" ht="30" customHeight="1">
      <c r="A26" s="261" t="s">
        <v>189</v>
      </c>
      <c r="B26" s="180"/>
      <c r="C26" s="180"/>
      <c r="D26" s="180"/>
      <c r="E26" s="180"/>
      <c r="F26" s="180"/>
      <c r="G26" s="26"/>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row>
    <row r="27" spans="1:37" s="54" customFormat="1" ht="15" customHeight="1">
      <c r="A27" s="54" t="s">
        <v>5</v>
      </c>
      <c r="B27" s="222">
        <f>B9+B15-B21-1</f>
        <v>298840.72</v>
      </c>
      <c r="C27" s="222">
        <f aca="true" t="shared" si="0" ref="B27:E29">C9+C15-C21</f>
        <v>239342.97000000003</v>
      </c>
      <c r="D27" s="222">
        <f>D9+D15-D21+1</f>
        <v>59236.17</v>
      </c>
      <c r="E27" s="176">
        <f t="shared" si="0"/>
        <v>-38600.899999999994</v>
      </c>
      <c r="F27" s="222">
        <f>SUM(B27:E27)</f>
        <v>558818.96</v>
      </c>
      <c r="G27" s="26"/>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row>
    <row r="28" spans="1:37" s="54" customFormat="1" ht="15" customHeight="1">
      <c r="A28" s="54" t="s">
        <v>6</v>
      </c>
      <c r="B28" s="222">
        <f t="shared" si="0"/>
        <v>54769.14</v>
      </c>
      <c r="C28" s="222">
        <f t="shared" si="0"/>
        <v>220181.22000000003</v>
      </c>
      <c r="D28" s="222">
        <f>D10+D16-D22+1</f>
        <v>127129.45999999999</v>
      </c>
      <c r="E28" s="176">
        <f t="shared" si="0"/>
        <v>-7474.3099999999995</v>
      </c>
      <c r="F28" s="222">
        <f>SUM(B28:E28)-1</f>
        <v>394604.51000000007</v>
      </c>
      <c r="G28" s="26"/>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row>
    <row r="29" spans="1:37" s="54" customFormat="1" ht="15" customHeight="1">
      <c r="A29" s="54" t="s">
        <v>7</v>
      </c>
      <c r="B29" s="181">
        <f t="shared" si="0"/>
        <v>0</v>
      </c>
      <c r="C29" s="222">
        <f t="shared" si="0"/>
        <v>678.78</v>
      </c>
      <c r="D29" s="181">
        <f t="shared" si="0"/>
        <v>0</v>
      </c>
      <c r="E29" s="181">
        <f t="shared" si="0"/>
        <v>0</v>
      </c>
      <c r="F29" s="222">
        <f>SUM(B29:E29)</f>
        <v>678.78</v>
      </c>
      <c r="G29" s="26"/>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1:37" ht="15" customHeight="1" thickBot="1">
      <c r="A30" s="71" t="s">
        <v>158</v>
      </c>
      <c r="B30" s="236">
        <f>SUM(B27:B29)</f>
        <v>353609.86</v>
      </c>
      <c r="C30" s="236">
        <f>SUM(C27:C29)</f>
        <v>460202.9700000001</v>
      </c>
      <c r="D30" s="236">
        <f>SUM(D27:D29)-1</f>
        <v>186364.63</v>
      </c>
      <c r="E30" s="236">
        <f>SUM(E27:E29)</f>
        <v>-46075.20999999999</v>
      </c>
      <c r="F30" s="236">
        <f>SUM(F27:F29)+1</f>
        <v>954103.25</v>
      </c>
      <c r="G30" s="26"/>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row>
    <row r="31" spans="2:38" ht="15" customHeight="1" thickTop="1">
      <c r="B31" s="172"/>
      <c r="C31" s="172"/>
      <c r="D31" s="172"/>
      <c r="F31" s="26"/>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row>
    <row r="32" spans="2:38" s="43" customFormat="1" ht="15" customHeight="1">
      <c r="B32" s="172"/>
      <c r="C32" s="172"/>
      <c r="D32" s="172"/>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row>
    <row r="33" spans="2:38" ht="15" customHeight="1">
      <c r="B33" s="172"/>
      <c r="C33" s="172"/>
      <c r="D33" s="172"/>
      <c r="F33" s="26"/>
      <c r="G33" s="26"/>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row>
    <row r="34" spans="2:38" ht="15" customHeight="1">
      <c r="B34" s="172"/>
      <c r="C34" s="172"/>
      <c r="D34" s="172"/>
      <c r="F34" s="26"/>
      <c r="G34" s="26"/>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row>
    <row r="35" spans="2:38" ht="15" customHeight="1">
      <c r="B35" s="172"/>
      <c r="C35" s="172"/>
      <c r="D35" s="172"/>
      <c r="F35" s="26"/>
      <c r="G35" s="26"/>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row>
    <row r="36" spans="2:38" ht="15" customHeight="1">
      <c r="B36" s="172"/>
      <c r="C36" s="172"/>
      <c r="D36" s="172"/>
      <c r="F36" s="26"/>
      <c r="G36" s="26"/>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row>
    <row r="37" spans="2:38" ht="15" customHeight="1">
      <c r="B37" s="172"/>
      <c r="C37" s="172"/>
      <c r="D37" s="172"/>
      <c r="F37" s="26"/>
      <c r="G37" s="26"/>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row>
    <row r="38" spans="6:38" ht="15" customHeight="1">
      <c r="F38" s="26"/>
      <c r="G38" s="26"/>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row>
    <row r="39" spans="6:38" ht="15" customHeight="1">
      <c r="F39" s="26"/>
      <c r="G39" s="26"/>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row>
    <row r="40" spans="6:38" ht="15" customHeight="1">
      <c r="F40" s="26"/>
      <c r="G40" s="26"/>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row>
    <row r="41" spans="6:38" ht="15" customHeight="1">
      <c r="F41" s="26"/>
      <c r="G41" s="26"/>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row>
    <row r="42" spans="6:38" ht="15" customHeight="1">
      <c r="F42" s="26"/>
      <c r="G42" s="26"/>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row>
    <row r="43" spans="6:38" ht="15" customHeight="1">
      <c r="F43" s="26"/>
      <c r="G43" s="26"/>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row>
    <row r="44" spans="6:38" ht="15" customHeight="1">
      <c r="F44" s="26"/>
      <c r="G44" s="26"/>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row>
    <row r="45" spans="6:38" ht="15" customHeight="1">
      <c r="F45" s="26"/>
      <c r="G45" s="26"/>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row>
    <row r="46" spans="6:38" ht="15" customHeight="1">
      <c r="F46" s="26"/>
      <c r="G46" s="26"/>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row>
    <row r="47" spans="6:38" ht="15" customHeight="1">
      <c r="F47" s="26"/>
      <c r="G47" s="26"/>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row>
    <row r="48" spans="6:38" ht="15" customHeight="1">
      <c r="F48" s="26"/>
      <c r="G48" s="26"/>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row>
    <row r="49" spans="6:38" s="42" customFormat="1" ht="15" customHeight="1">
      <c r="F49" s="26"/>
      <c r="G49" s="26"/>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row>
    <row r="50" spans="6:38" s="42" customFormat="1" ht="15" customHeight="1">
      <c r="F50" s="26"/>
      <c r="G50" s="26"/>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row>
    <row r="51" spans="6:38" s="42" customFormat="1" ht="15" customHeight="1">
      <c r="F51" s="26"/>
      <c r="G51" s="26"/>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row>
    <row r="52" spans="6:38" s="42" customFormat="1" ht="15" customHeight="1">
      <c r="F52" s="26"/>
      <c r="G52" s="26"/>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row>
    <row r="53" spans="6:38" s="42" customFormat="1" ht="15" customHeight="1">
      <c r="F53" s="26"/>
      <c r="G53" s="26"/>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row>
    <row r="54" spans="6:38" s="42" customFormat="1" ht="15" customHeight="1">
      <c r="F54" s="26"/>
      <c r="G54" s="26"/>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row>
    <row r="55" spans="6:38" s="42" customFormat="1" ht="15" customHeight="1">
      <c r="F55" s="26"/>
      <c r="G55" s="26"/>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row>
    <row r="56" spans="6:38" s="42" customFormat="1" ht="15" customHeight="1">
      <c r="F56" s="26"/>
      <c r="G56" s="26"/>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row>
    <row r="57" spans="6:38" s="42" customFormat="1" ht="15" customHeight="1">
      <c r="F57" s="26"/>
      <c r="G57" s="26"/>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row>
    <row r="58" spans="6:38" s="42" customFormat="1" ht="15" customHeight="1">
      <c r="F58" s="26"/>
      <c r="G58" s="26"/>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row>
    <row r="59" spans="6:38" s="42" customFormat="1" ht="15" customHeight="1">
      <c r="F59" s="26"/>
      <c r="G59" s="26"/>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row>
    <row r="60" spans="6:38" s="42" customFormat="1" ht="15" customHeight="1">
      <c r="F60" s="26"/>
      <c r="G60" s="26"/>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row>
    <row r="61" spans="6:38" s="42" customFormat="1" ht="15" customHeight="1">
      <c r="F61" s="26"/>
      <c r="G61" s="26"/>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row>
    <row r="62" spans="6:38" s="42" customFormat="1" ht="15" customHeight="1">
      <c r="F62" s="26"/>
      <c r="G62" s="26"/>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row>
    <row r="63" spans="6:38" s="42" customFormat="1" ht="15" customHeight="1">
      <c r="F63" s="26"/>
      <c r="G63" s="26"/>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row>
    <row r="64" spans="6:38" s="42" customFormat="1" ht="15" customHeight="1">
      <c r="F64" s="26"/>
      <c r="G64" s="26"/>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row>
    <row r="65" spans="6:38" s="42" customFormat="1" ht="15" customHeight="1">
      <c r="F65" s="26"/>
      <c r="G65" s="26"/>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row>
    <row r="66" spans="6:38" s="42" customFormat="1" ht="15" customHeight="1">
      <c r="F66" s="26"/>
      <c r="G66" s="26"/>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row>
    <row r="67" spans="6:38" s="42" customFormat="1" ht="15" customHeight="1">
      <c r="F67" s="26"/>
      <c r="G67" s="26"/>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row>
    <row r="68" spans="6:38" s="42" customFormat="1" ht="15" customHeight="1">
      <c r="F68" s="26"/>
      <c r="G68" s="26"/>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row>
    <row r="69" spans="6:38" s="42" customFormat="1" ht="15" customHeight="1">
      <c r="F69" s="26"/>
      <c r="G69" s="26"/>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row>
    <row r="70" spans="6:38" s="42" customFormat="1" ht="15" customHeight="1">
      <c r="F70" s="26"/>
      <c r="G70" s="26"/>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row>
    <row r="71" spans="6:38" s="42" customFormat="1" ht="15" customHeight="1">
      <c r="F71" s="26"/>
      <c r="G71" s="26"/>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row>
    <row r="72" spans="6:38" s="42" customFormat="1" ht="15" customHeight="1">
      <c r="F72" s="26"/>
      <c r="G72" s="26"/>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row>
    <row r="73" spans="6:38" s="42" customFormat="1" ht="15" customHeight="1">
      <c r="F73" s="26"/>
      <c r="G73" s="26"/>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row>
    <row r="74" spans="6:38" s="42" customFormat="1" ht="15" customHeight="1">
      <c r="F74" s="26"/>
      <c r="G74" s="26"/>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row>
    <row r="75" spans="6:38" s="42" customFormat="1" ht="15" customHeight="1">
      <c r="F75" s="26"/>
      <c r="G75" s="26"/>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row>
    <row r="76" spans="6:38" s="42" customFormat="1" ht="15" customHeight="1">
      <c r="F76" s="26"/>
      <c r="G76" s="26"/>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row>
    <row r="77" spans="6:38" s="42" customFormat="1" ht="15" customHeight="1">
      <c r="F77" s="26"/>
      <c r="G77" s="26"/>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row>
    <row r="78" spans="6:38" s="42" customFormat="1" ht="15" customHeight="1">
      <c r="F78" s="26"/>
      <c r="G78" s="26"/>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row>
    <row r="79" spans="6:38" s="42" customFormat="1" ht="15" customHeight="1">
      <c r="F79" s="26"/>
      <c r="G79" s="26"/>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E1"/>
    </sheetView>
  </sheetViews>
  <sheetFormatPr defaultColWidth="15.7109375" defaultRowHeight="15" customHeight="1"/>
  <cols>
    <col min="1" max="1" width="64.140625" style="42" bestFit="1" customWidth="1"/>
    <col min="2" max="2" width="15.7109375" style="43" customWidth="1"/>
    <col min="3" max="3" width="19.140625" style="43" customWidth="1"/>
    <col min="4" max="4" width="15.7109375" style="42" customWidth="1"/>
    <col min="5" max="5" width="19.140625" style="42" customWidth="1"/>
    <col min="6" max="16384" width="15.7109375" style="42" customWidth="1"/>
  </cols>
  <sheetData>
    <row r="1" spans="1:5" s="71" customFormat="1" ht="30" customHeight="1">
      <c r="A1" s="339" t="s">
        <v>0</v>
      </c>
      <c r="B1" s="339"/>
      <c r="C1" s="339"/>
      <c r="D1" s="339"/>
      <c r="E1" s="339"/>
    </row>
    <row r="2" spans="1:3" s="70" customFormat="1" ht="15" customHeight="1">
      <c r="A2" s="342"/>
      <c r="B2" s="342"/>
      <c r="C2" s="342"/>
    </row>
    <row r="3" spans="1:5" s="67" customFormat="1" ht="15" customHeight="1">
      <c r="A3" s="343" t="s">
        <v>70</v>
      </c>
      <c r="B3" s="343"/>
      <c r="C3" s="343"/>
      <c r="D3" s="343"/>
      <c r="E3" s="343"/>
    </row>
    <row r="4" spans="1:5" s="67" customFormat="1" ht="15" customHeight="1">
      <c r="A4" s="344" t="s">
        <v>69</v>
      </c>
      <c r="B4" s="343"/>
      <c r="C4" s="343"/>
      <c r="D4" s="343"/>
      <c r="E4" s="343"/>
    </row>
    <row r="5" spans="1:3" s="67" customFormat="1" ht="15" customHeight="1">
      <c r="A5" s="69"/>
      <c r="B5" s="68"/>
      <c r="C5" s="68"/>
    </row>
    <row r="6" spans="1:5" ht="15" customHeight="1">
      <c r="A6" s="50"/>
      <c r="B6" s="66" t="s">
        <v>68</v>
      </c>
      <c r="C6" s="65"/>
      <c r="D6" s="66" t="s">
        <v>67</v>
      </c>
      <c r="E6" s="65"/>
    </row>
    <row r="7" spans="1:5" ht="15" customHeight="1">
      <c r="A7" s="50"/>
      <c r="B7" s="63"/>
      <c r="C7" s="64"/>
      <c r="D7" s="63"/>
      <c r="E7" s="64"/>
    </row>
    <row r="8" spans="1:5" ht="15" customHeight="1">
      <c r="A8" s="57" t="s">
        <v>66</v>
      </c>
      <c r="B8" s="63"/>
      <c r="C8" s="62"/>
      <c r="D8" s="63"/>
      <c r="E8" s="62"/>
    </row>
    <row r="9" spans="1:5" ht="15" customHeight="1">
      <c r="A9" s="57"/>
      <c r="B9" s="63"/>
      <c r="C9" s="62"/>
      <c r="D9" s="63"/>
      <c r="E9" s="62"/>
    </row>
    <row r="10" spans="1:5" ht="15" customHeight="1">
      <c r="A10" s="50" t="s">
        <v>65</v>
      </c>
      <c r="B10" s="47"/>
      <c r="C10" s="61">
        <f>'Earned Incurred QTD-5'!D16</f>
        <v>2708500.539999999</v>
      </c>
      <c r="D10" s="47"/>
      <c r="E10" s="61">
        <f>'Earned Incurred YTD-6'!D16</f>
        <v>8052064.46</v>
      </c>
    </row>
    <row r="11" spans="1:5" ht="15" customHeight="1">
      <c r="A11" s="57"/>
      <c r="B11" s="47"/>
      <c r="C11" s="60"/>
      <c r="D11" s="47"/>
      <c r="E11" s="60"/>
    </row>
    <row r="12" spans="1:5" ht="15" customHeight="1">
      <c r="A12" s="57" t="s">
        <v>64</v>
      </c>
      <c r="B12" s="47"/>
      <c r="C12" s="60"/>
      <c r="D12" s="47"/>
      <c r="E12" s="60"/>
    </row>
    <row r="13" spans="1:5" ht="15" customHeight="1">
      <c r="A13" s="50" t="s">
        <v>63</v>
      </c>
      <c r="B13" s="307">
        <f>'Earned Incurred QTD-5'!D23</f>
        <v>1273546.3200000005</v>
      </c>
      <c r="C13" s="59"/>
      <c r="D13" s="307">
        <f>'Earned Incurred YTD-6'!D23</f>
        <v>2900771.9500000007</v>
      </c>
      <c r="E13" s="59"/>
    </row>
    <row r="14" spans="1:5" ht="15" customHeight="1">
      <c r="A14" s="50" t="s">
        <v>62</v>
      </c>
      <c r="B14" s="307">
        <f>'Earned Incurred QTD-5'!D30</f>
        <v>368530.68000000005</v>
      </c>
      <c r="C14" s="59"/>
      <c r="D14" s="307">
        <f>'Earned Incurred YTD-6'!D30</f>
        <v>954103.2499999999</v>
      </c>
      <c r="E14" s="59"/>
    </row>
    <row r="15" spans="1:5" ht="15" customHeight="1">
      <c r="A15" s="50" t="s">
        <v>61</v>
      </c>
      <c r="B15" s="307">
        <f>'Earned Incurred QTD-5'!C37</f>
        <v>237011.5</v>
      </c>
      <c r="C15" s="59"/>
      <c r="D15" s="307">
        <f>'Earned Incurred YTD-6'!C37</f>
        <v>688869.4</v>
      </c>
      <c r="E15" s="59"/>
    </row>
    <row r="16" spans="1:5" ht="15" customHeight="1">
      <c r="A16" s="50" t="s">
        <v>60</v>
      </c>
      <c r="B16" s="307">
        <f>'Earned Incurred QTD-5'!C39+'Earned Incurred QTD-5'!C38+'Earned Incurred QTD-5'!C43</f>
        <v>826168.4300000007</v>
      </c>
      <c r="C16" s="59"/>
      <c r="D16" s="307">
        <f>'Earned Incurred YTD-6'!C38+'Earned Incurred YTD-6'!C39+'Earned Incurred YTD-6'!C43</f>
        <v>2665864.7800000017</v>
      </c>
      <c r="E16" s="59"/>
    </row>
    <row r="17" spans="1:5" ht="15" customHeight="1">
      <c r="A17" s="50" t="s">
        <v>59</v>
      </c>
      <c r="B17" s="308">
        <f>'Earned Incurred QTD-5'!D36</f>
        <v>12642.439999999999</v>
      </c>
      <c r="C17" s="59"/>
      <c r="D17" s="308">
        <f>'Earned Incurred YTD-6'!D36</f>
        <v>38330.36999999999</v>
      </c>
      <c r="E17" s="59"/>
    </row>
    <row r="18" spans="1:5" ht="15" customHeight="1">
      <c r="A18" s="50" t="s">
        <v>58</v>
      </c>
      <c r="B18" s="56"/>
      <c r="C18" s="309">
        <f>SUM(B13:B17)</f>
        <v>2717899.370000001</v>
      </c>
      <c r="D18" s="56"/>
      <c r="E18" s="309">
        <f>SUM(D13:D17)-1</f>
        <v>7247938.750000003</v>
      </c>
    </row>
    <row r="19" spans="1:5" ht="15" customHeight="1">
      <c r="A19" s="50"/>
      <c r="B19" s="56"/>
      <c r="C19" s="310"/>
      <c r="D19" s="56"/>
      <c r="E19" s="310"/>
    </row>
    <row r="20" spans="1:5" ht="15" customHeight="1">
      <c r="A20" s="50" t="s">
        <v>57</v>
      </c>
      <c r="B20" s="56"/>
      <c r="C20" s="55">
        <f>C10-C18+1</f>
        <v>-9397.830000001937</v>
      </c>
      <c r="D20" s="56"/>
      <c r="E20" s="55">
        <f>E10-E18-1</f>
        <v>804124.7099999972</v>
      </c>
    </row>
    <row r="21" spans="1:5" ht="15" customHeight="1">
      <c r="A21" s="57"/>
      <c r="B21" s="56"/>
      <c r="C21" s="52"/>
      <c r="D21" s="56"/>
      <c r="E21" s="52"/>
    </row>
    <row r="22" spans="1:5" ht="15" customHeight="1">
      <c r="A22" s="57" t="s">
        <v>56</v>
      </c>
      <c r="B22" s="56"/>
      <c r="C22" s="52"/>
      <c r="D22" s="56"/>
      <c r="E22" s="52"/>
    </row>
    <row r="23" spans="1:5" ht="15" customHeight="1">
      <c r="A23" s="50" t="s">
        <v>55</v>
      </c>
      <c r="B23" s="307">
        <f>'Earned Incurred QTD-5'!D52</f>
        <v>16697.290000000005</v>
      </c>
      <c r="C23" s="310"/>
      <c r="D23" s="307">
        <f>'Earned Incurred YTD-6'!D52</f>
        <v>46108.71000000002</v>
      </c>
      <c r="E23" s="310"/>
    </row>
    <row r="24" spans="1:5" ht="15" customHeight="1">
      <c r="A24" s="50" t="s">
        <v>205</v>
      </c>
      <c r="B24" s="308">
        <f>'Earned Incurred QTD-5'!D53</f>
        <v>2465.65</v>
      </c>
      <c r="C24" s="310"/>
      <c r="D24" s="313">
        <f>'Earned Incurred YTD-6'!D53</f>
        <v>-866.25</v>
      </c>
      <c r="E24" s="310"/>
    </row>
    <row r="25" spans="1:5" ht="15" customHeight="1">
      <c r="A25" s="50" t="s">
        <v>54</v>
      </c>
      <c r="B25" s="307"/>
      <c r="C25" s="309">
        <f>SUM(B23:B24)</f>
        <v>19162.940000000006</v>
      </c>
      <c r="D25" s="307"/>
      <c r="E25" s="309">
        <f>SUM(D23:D24)+1</f>
        <v>45243.46000000002</v>
      </c>
    </row>
    <row r="26" spans="1:5" ht="15" customHeight="1">
      <c r="A26" s="50"/>
      <c r="B26" s="56"/>
      <c r="C26" s="52"/>
      <c r="D26" s="56"/>
      <c r="E26" s="52"/>
    </row>
    <row r="27" spans="1:5" ht="15" customHeight="1">
      <c r="A27" s="57" t="s">
        <v>53</v>
      </c>
      <c r="B27" s="56"/>
      <c r="C27" s="52"/>
      <c r="D27" s="56"/>
      <c r="E27" s="52"/>
    </row>
    <row r="28" spans="1:5" ht="15" customHeight="1">
      <c r="A28" s="50" t="s">
        <v>52</v>
      </c>
      <c r="B28" s="311">
        <f>'[1]3Q14 Trial Balance (2)'!C271</f>
        <v>0</v>
      </c>
      <c r="C28" s="310"/>
      <c r="D28" s="307">
        <f>-'[1]3Q14 Trial Balance (2)'!E271</f>
        <v>931.28</v>
      </c>
      <c r="E28" s="310"/>
    </row>
    <row r="29" spans="1:5" ht="15" customHeight="1">
      <c r="A29" s="50" t="s">
        <v>51</v>
      </c>
      <c r="B29" s="308">
        <f>-'[1]3Q14 Trial Balance (2)'!C272</f>
        <v>5001.61</v>
      </c>
      <c r="C29" s="310"/>
      <c r="D29" s="313">
        <f>-'[1]3Q14 Trial Balance (2)'!E272</f>
        <v>15024.02</v>
      </c>
      <c r="E29" s="310"/>
    </row>
    <row r="30" spans="1:6" ht="15" customHeight="1">
      <c r="A30" s="50" t="s">
        <v>50</v>
      </c>
      <c r="B30" s="307"/>
      <c r="C30" s="309">
        <f>SUM(B28:B29)</f>
        <v>5001.61</v>
      </c>
      <c r="D30" s="307"/>
      <c r="E30" s="309">
        <f>SUM(D28:D29)</f>
        <v>15955.300000000001</v>
      </c>
      <c r="F30" s="54"/>
    </row>
    <row r="31" spans="1:5" ht="15" customHeight="1">
      <c r="A31" s="50"/>
      <c r="B31" s="56"/>
      <c r="C31" s="52"/>
      <c r="D31" s="56"/>
      <c r="E31" s="52"/>
    </row>
    <row r="32" spans="1:5" ht="15" customHeight="1" thickBot="1">
      <c r="A32" s="50" t="s">
        <v>207</v>
      </c>
      <c r="B32" s="56"/>
      <c r="C32" s="312">
        <f>C20+C25+C30</f>
        <v>14766.71999999807</v>
      </c>
      <c r="D32" s="56"/>
      <c r="E32" s="312">
        <f>E20+E25+E30</f>
        <v>865323.4699999972</v>
      </c>
    </row>
    <row r="33" spans="1:5" ht="15" customHeight="1">
      <c r="A33" s="57"/>
      <c r="B33" s="56"/>
      <c r="C33" s="58"/>
      <c r="D33" s="56"/>
      <c r="E33" s="58"/>
    </row>
    <row r="34" spans="1:5" ht="15" customHeight="1">
      <c r="A34" s="57" t="s">
        <v>11</v>
      </c>
      <c r="B34" s="56"/>
      <c r="C34" s="52"/>
      <c r="D34" s="56"/>
      <c r="E34" s="52"/>
    </row>
    <row r="35" spans="1:6" ht="15" customHeight="1">
      <c r="A35" s="50" t="s">
        <v>49</v>
      </c>
      <c r="B35" s="56"/>
      <c r="C35" s="55">
        <v>-2792775.7699999996</v>
      </c>
      <c r="D35" s="56"/>
      <c r="E35" s="55">
        <v>-3626001.84</v>
      </c>
      <c r="F35" s="54"/>
    </row>
    <row r="36" spans="1:5" ht="15" customHeight="1">
      <c r="A36" s="50" t="s">
        <v>208</v>
      </c>
      <c r="B36" s="307">
        <f>C32</f>
        <v>14766.71999999807</v>
      </c>
      <c r="C36" s="52"/>
      <c r="D36" s="307">
        <f>E32</f>
        <v>865323.4699999972</v>
      </c>
      <c r="E36" s="52"/>
    </row>
    <row r="37" spans="1:5" ht="15" customHeight="1">
      <c r="A37" s="314" t="s">
        <v>206</v>
      </c>
      <c r="B37" s="315">
        <f>-'[1]3Q14 Trial Balance (2)'!$C$204</f>
        <v>974837</v>
      </c>
      <c r="C37" s="310"/>
      <c r="D37" s="315">
        <f>-'[1]3Q14 Trial Balance (2)'!E204</f>
        <v>974837</v>
      </c>
      <c r="E37" s="310"/>
    </row>
    <row r="38" spans="1:5" ht="15" customHeight="1">
      <c r="A38" s="50" t="s">
        <v>48</v>
      </c>
      <c r="B38" s="307">
        <f>-'[1]3Q14 Trial Balance (2)'!D197-1</f>
        <v>80634.65</v>
      </c>
      <c r="C38" s="52"/>
      <c r="D38" s="307">
        <v>24396.96</v>
      </c>
      <c r="E38" s="52"/>
    </row>
    <row r="39" spans="1:5" ht="15" customHeight="1">
      <c r="A39" s="314" t="s">
        <v>212</v>
      </c>
      <c r="B39" s="313">
        <f>-'[1]3Q14 Trial Balance (2)'!D193</f>
        <v>-6725.29</v>
      </c>
      <c r="C39" s="52"/>
      <c r="D39" s="308">
        <f>27726.12+4456.6</f>
        <v>32182.72</v>
      </c>
      <c r="E39" s="52"/>
    </row>
    <row r="40" spans="3:7" ht="14.25">
      <c r="C40" s="51"/>
      <c r="D40" s="43"/>
      <c r="E40" s="51"/>
      <c r="F40" s="43"/>
      <c r="G40" s="43"/>
    </row>
    <row r="41" spans="1:6" ht="15" customHeight="1">
      <c r="A41" s="50" t="s">
        <v>47</v>
      </c>
      <c r="C41" s="310">
        <f>SUM(B36:B39)+1</f>
        <v>1063514.079999998</v>
      </c>
      <c r="D41" s="43"/>
      <c r="E41" s="310">
        <f>SUM(D36:D39)</f>
        <v>1896740.149999997</v>
      </c>
      <c r="F41" s="43"/>
    </row>
    <row r="42" spans="1:6" ht="15" customHeight="1">
      <c r="A42" s="50"/>
      <c r="C42" s="49"/>
      <c r="D42" s="43"/>
      <c r="E42" s="49"/>
      <c r="F42" s="43"/>
    </row>
    <row r="43" spans="1:5" ht="15" customHeight="1" thickBot="1">
      <c r="A43" s="48" t="s">
        <v>46</v>
      </c>
      <c r="B43" s="47"/>
      <c r="C43" s="46">
        <f>C35+C41</f>
        <v>-1729261.6900000016</v>
      </c>
      <c r="D43" s="47"/>
      <c r="E43" s="46">
        <f>E35+E41</f>
        <v>-1729261.6900000027</v>
      </c>
    </row>
    <row r="44" spans="1:5" ht="15" customHeight="1" thickTop="1">
      <c r="A44" s="45"/>
      <c r="D44" s="43"/>
      <c r="E44" s="43"/>
    </row>
    <row r="45" spans="1:5" ht="15" customHeight="1">
      <c r="A45" s="45"/>
      <c r="D45" s="43"/>
      <c r="E45" s="43"/>
    </row>
    <row r="46" spans="4:6" ht="15" customHeight="1">
      <c r="D46" s="43"/>
      <c r="E46" s="43"/>
      <c r="F46" s="43"/>
    </row>
    <row r="47" ht="15" customHeight="1">
      <c r="A47" s="44"/>
    </row>
  </sheetData>
  <sheetProtection/>
  <mergeCells count="4">
    <mergeCell ref="A2:C2"/>
    <mergeCell ref="A1:E1"/>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AC93"/>
  <sheetViews>
    <sheetView zoomScalePageLayoutView="0" workbookViewId="0" topLeftCell="A1">
      <selection activeCell="A1" sqref="A1:F1"/>
    </sheetView>
  </sheetViews>
  <sheetFormatPr defaultColWidth="15.7109375" defaultRowHeight="15" customHeight="1"/>
  <cols>
    <col min="1" max="1" width="64.7109375" style="72" bestFit="1" customWidth="1"/>
    <col min="2" max="3" width="15.7109375" style="72" customWidth="1"/>
    <col min="4" max="5" width="15.7109375" style="74" customWidth="1"/>
    <col min="6" max="6" width="15.7109375" style="73" customWidth="1"/>
    <col min="7" max="16384" width="15.7109375" style="72" customWidth="1"/>
  </cols>
  <sheetData>
    <row r="1" spans="1:6" s="117" customFormat="1" ht="30" customHeight="1">
      <c r="A1" s="345" t="s">
        <v>0</v>
      </c>
      <c r="B1" s="345"/>
      <c r="C1" s="345"/>
      <c r="D1" s="345"/>
      <c r="E1" s="345"/>
      <c r="F1" s="345"/>
    </row>
    <row r="2" spans="1:6" s="116" customFormat="1" ht="15" customHeight="1">
      <c r="A2" s="346"/>
      <c r="B2" s="346"/>
      <c r="C2" s="346"/>
      <c r="D2" s="346"/>
      <c r="E2" s="346"/>
      <c r="F2" s="346"/>
    </row>
    <row r="3" spans="1:6" s="115" customFormat="1" ht="15" customHeight="1">
      <c r="A3" s="347" t="s">
        <v>104</v>
      </c>
      <c r="B3" s="347"/>
      <c r="C3" s="347"/>
      <c r="D3" s="347"/>
      <c r="E3" s="347"/>
      <c r="F3" s="347"/>
    </row>
    <row r="4" spans="1:6" s="115" customFormat="1" ht="15" customHeight="1">
      <c r="A4" s="347" t="s">
        <v>103</v>
      </c>
      <c r="B4" s="347"/>
      <c r="C4" s="347"/>
      <c r="D4" s="347"/>
      <c r="E4" s="347"/>
      <c r="F4" s="347"/>
    </row>
    <row r="5" spans="1:6" s="109" customFormat="1" ht="15" customHeight="1">
      <c r="A5" s="114"/>
      <c r="B5" s="113"/>
      <c r="C5" s="113"/>
      <c r="D5" s="112"/>
      <c r="E5" s="111"/>
      <c r="F5" s="110"/>
    </row>
    <row r="6" spans="1:6" s="105" customFormat="1" ht="30" customHeight="1">
      <c r="A6" s="108"/>
      <c r="B6" s="107" t="s">
        <v>1</v>
      </c>
      <c r="C6" s="107" t="s">
        <v>2</v>
      </c>
      <c r="D6" s="107" t="s">
        <v>3</v>
      </c>
      <c r="E6" s="107" t="s">
        <v>102</v>
      </c>
      <c r="F6" s="106" t="s">
        <v>4</v>
      </c>
    </row>
    <row r="7" spans="1:6" s="77" customFormat="1" ht="15" customHeight="1">
      <c r="A7" s="90" t="s">
        <v>101</v>
      </c>
      <c r="B7" s="104"/>
      <c r="C7" s="104"/>
      <c r="D7" s="97"/>
      <c r="E7" s="97"/>
      <c r="F7" s="97"/>
    </row>
    <row r="8" spans="1:6" s="75" customFormat="1" ht="15" customHeight="1">
      <c r="A8" s="101" t="s">
        <v>100</v>
      </c>
      <c r="B8" s="103">
        <f>'Premiums QTD-7'!B12</f>
        <v>2844795</v>
      </c>
      <c r="C8" s="103">
        <f>'Premiums QTD-7'!C12</f>
        <v>-14724</v>
      </c>
      <c r="D8" s="103">
        <f>'Premiums QTD-7'!D12</f>
        <v>-194</v>
      </c>
      <c r="E8" s="78">
        <f>'Premiums QTD-7'!E12</f>
        <v>0</v>
      </c>
      <c r="F8" s="103">
        <f>SUM(B8:E8)</f>
        <v>2829877</v>
      </c>
    </row>
    <row r="9" spans="1:8" s="75" customFormat="1" ht="15" customHeight="1">
      <c r="A9" s="102" t="s">
        <v>99</v>
      </c>
      <c r="B9" s="2">
        <f>'Earned Incurred QTD-5'!D55</f>
        <v>5001.61</v>
      </c>
      <c r="C9" s="78">
        <v>0</v>
      </c>
      <c r="D9" s="78">
        <v>0</v>
      </c>
      <c r="E9" s="78">
        <v>0</v>
      </c>
      <c r="F9" s="2">
        <f>SUM(B9:E9)</f>
        <v>5001.61</v>
      </c>
      <c r="H9" s="98"/>
    </row>
    <row r="10" spans="1:6" s="75" customFormat="1" ht="15" customHeight="1">
      <c r="A10" s="101" t="s">
        <v>98</v>
      </c>
      <c r="B10" s="2">
        <f>'Earned Incurred QTD-5'!C48</f>
        <v>17141.040000000005</v>
      </c>
      <c r="C10" s="78">
        <v>0</v>
      </c>
      <c r="D10" s="78">
        <v>0</v>
      </c>
      <c r="E10" s="78">
        <v>0</v>
      </c>
      <c r="F10" s="2">
        <f>SUM(B10:E10)</f>
        <v>17141.040000000005</v>
      </c>
    </row>
    <row r="11" spans="1:8" s="75" customFormat="1" ht="15" customHeight="1">
      <c r="A11" s="101" t="s">
        <v>97</v>
      </c>
      <c r="B11" s="305">
        <f>'Earned Incurred QTD-5'!D53</f>
        <v>2465.65</v>
      </c>
      <c r="C11" s="78">
        <v>0</v>
      </c>
      <c r="D11" s="78">
        <v>0</v>
      </c>
      <c r="E11" s="78">
        <v>0</v>
      </c>
      <c r="F11" s="305">
        <f>SUM(B11:E11)</f>
        <v>2465.65</v>
      </c>
      <c r="H11" s="98"/>
    </row>
    <row r="12" spans="1:6" s="75" customFormat="1" ht="15" customHeight="1" thickBot="1">
      <c r="A12" s="79" t="s">
        <v>72</v>
      </c>
      <c r="B12" s="304">
        <f>SUM(B8:B11)+1</f>
        <v>2869404.3</v>
      </c>
      <c r="C12" s="304">
        <f>SUM(C8:C11)</f>
        <v>-14724</v>
      </c>
      <c r="D12" s="304">
        <f>SUM(D8:D11)</f>
        <v>-194</v>
      </c>
      <c r="E12" s="100">
        <f>SUM(E8:E11)</f>
        <v>0</v>
      </c>
      <c r="F12" s="303">
        <f>SUM(F8:F11)+1</f>
        <v>2854486.3</v>
      </c>
    </row>
    <row r="13" spans="1:6" s="75" customFormat="1" ht="15" customHeight="1" thickTop="1">
      <c r="A13" s="79"/>
      <c r="B13" s="76"/>
      <c r="C13" s="76"/>
      <c r="D13" s="76"/>
      <c r="E13" s="84"/>
      <c r="F13" s="84"/>
    </row>
    <row r="14" spans="1:6" s="75" customFormat="1" ht="15" customHeight="1">
      <c r="A14" s="90" t="s">
        <v>96</v>
      </c>
      <c r="B14" s="97"/>
      <c r="C14" s="97"/>
      <c r="D14" s="97"/>
      <c r="E14" s="96"/>
      <c r="F14" s="84"/>
    </row>
    <row r="15" spans="1:6" s="75" customFormat="1" ht="15" customHeight="1">
      <c r="A15" s="79" t="s">
        <v>95</v>
      </c>
      <c r="B15" s="2">
        <f>'Losses Incurred QTD-9'!B12</f>
        <v>510224.72</v>
      </c>
      <c r="C15" s="2">
        <f>'Losses Incurred QTD-9'!C12</f>
        <v>1059026.32</v>
      </c>
      <c r="D15" s="2">
        <f>'Losses Incurred QTD-9'!D12</f>
        <v>168420.45</v>
      </c>
      <c r="E15" s="78">
        <f>'Losses Incurred QTD-9'!E12</f>
        <v>0</v>
      </c>
      <c r="F15" s="2">
        <f aca="true" t="shared" si="0" ref="F15:F23">SUM(B15:E15)</f>
        <v>1737671.49</v>
      </c>
    </row>
    <row r="16" spans="1:6" s="75" customFormat="1" ht="15" customHeight="1">
      <c r="A16" s="79" t="s">
        <v>94</v>
      </c>
      <c r="B16" s="2">
        <f>'[2]Loss Expenses Paid QTD-15'!C24</f>
        <v>31306.629999999997</v>
      </c>
      <c r="C16" s="2">
        <f>'[2]Loss Expenses Paid QTD-15'!C18</f>
        <v>76473.19</v>
      </c>
      <c r="D16" s="2">
        <f>'[2]Loss Expenses Paid QTD-15'!C12</f>
        <v>53290.270000000004</v>
      </c>
      <c r="E16" s="78">
        <v>0</v>
      </c>
      <c r="F16" s="2">
        <f t="shared" si="0"/>
        <v>161070.09000000003</v>
      </c>
    </row>
    <row r="17" spans="1:6" s="75" customFormat="1" ht="15" customHeight="1">
      <c r="A17" s="79" t="s">
        <v>93</v>
      </c>
      <c r="B17" s="2">
        <f>'[2]Loss Expenses Paid QTD-15'!I24</f>
        <v>41802.47</v>
      </c>
      <c r="C17" s="2">
        <f>'[2]Loss Expenses Paid QTD-15'!I18</f>
        <v>88179.33</v>
      </c>
      <c r="D17" s="2">
        <f>'[2]Loss Expenses Paid QTD-15'!I12</f>
        <v>15836.779999999999</v>
      </c>
      <c r="E17" s="78">
        <v>0</v>
      </c>
      <c r="F17" s="2">
        <f>SUM(B17:E17)-1</f>
        <v>145817.58000000002</v>
      </c>
    </row>
    <row r="18" spans="1:6" s="75" customFormat="1" ht="15" customHeight="1">
      <c r="A18" s="79" t="s">
        <v>92</v>
      </c>
      <c r="B18" s="2">
        <f>'[1]3Q14 Trial Balance (2)'!D392</f>
        <v>6728.42</v>
      </c>
      <c r="C18" s="78">
        <v>0</v>
      </c>
      <c r="D18" s="78">
        <v>0</v>
      </c>
      <c r="E18" s="78">
        <v>0</v>
      </c>
      <c r="F18" s="2">
        <f t="shared" si="0"/>
        <v>6728.42</v>
      </c>
    </row>
    <row r="19" spans="1:7" s="75" customFormat="1" ht="15" customHeight="1">
      <c r="A19" s="99" t="s">
        <v>91</v>
      </c>
      <c r="B19" s="2">
        <f>'[1]3Q14 Trial Balance (2)'!D398</f>
        <v>25656.85</v>
      </c>
      <c r="C19" s="78">
        <v>0</v>
      </c>
      <c r="D19" s="78">
        <v>0</v>
      </c>
      <c r="E19" s="78">
        <v>0</v>
      </c>
      <c r="F19" s="2">
        <f t="shared" si="0"/>
        <v>25656.85</v>
      </c>
      <c r="G19" s="338"/>
    </row>
    <row r="20" spans="1:6" s="75" customFormat="1" ht="15" customHeight="1">
      <c r="A20" s="79" t="s">
        <v>90</v>
      </c>
      <c r="B20" s="2">
        <f>'[1]3Q14 Trial Balance (2)'!D394</f>
        <v>4125</v>
      </c>
      <c r="C20" s="78">
        <v>0</v>
      </c>
      <c r="D20" s="78">
        <v>0</v>
      </c>
      <c r="E20" s="78">
        <v>0</v>
      </c>
      <c r="F20" s="2">
        <f t="shared" si="0"/>
        <v>4125</v>
      </c>
    </row>
    <row r="21" spans="1:6" s="75" customFormat="1" ht="15" customHeight="1">
      <c r="A21" s="99" t="s">
        <v>89</v>
      </c>
      <c r="B21" s="2">
        <f>'[1]3Q14 Trial Balance (2)'!D387</f>
        <v>238494.5</v>
      </c>
      <c r="C21" s="305">
        <f>'[1]3Q14 Trial Balance (2)'!D383</f>
        <v>-1463.6</v>
      </c>
      <c r="D21" s="305">
        <f>'[1]3Q14 Trial Balance (2)'!D379</f>
        <v>-19.4</v>
      </c>
      <c r="E21" s="78">
        <v>0</v>
      </c>
      <c r="F21" s="2">
        <f t="shared" si="0"/>
        <v>237011.5</v>
      </c>
    </row>
    <row r="22" spans="1:6" s="75" customFormat="1" ht="15" customHeight="1">
      <c r="A22" s="79" t="s">
        <v>88</v>
      </c>
      <c r="B22" s="2">
        <f>'Earned Incurred QTD-5'!C39</f>
        <v>803919.1200000007</v>
      </c>
      <c r="C22" s="78">
        <v>0</v>
      </c>
      <c r="D22" s="78">
        <v>0</v>
      </c>
      <c r="E22" s="78">
        <v>0</v>
      </c>
      <c r="F22" s="2">
        <f t="shared" si="0"/>
        <v>803919.1200000007</v>
      </c>
    </row>
    <row r="23" spans="1:6" s="75" customFormat="1" ht="15" customHeight="1">
      <c r="A23" s="79" t="s">
        <v>14</v>
      </c>
      <c r="B23" s="290">
        <v>0</v>
      </c>
      <c r="C23" s="290">
        <v>0</v>
      </c>
      <c r="D23" s="94">
        <v>0</v>
      </c>
      <c r="E23" s="94">
        <v>0</v>
      </c>
      <c r="F23" s="94">
        <f t="shared" si="0"/>
        <v>0</v>
      </c>
    </row>
    <row r="24" spans="1:7" s="75" customFormat="1" ht="15" customHeight="1" thickBot="1">
      <c r="A24" s="79" t="s">
        <v>72</v>
      </c>
      <c r="B24" s="304">
        <f>SUM(B15:B23)</f>
        <v>1662257.7100000007</v>
      </c>
      <c r="C24" s="304">
        <f>SUM(C15:C23)-1</f>
        <v>1222214.24</v>
      </c>
      <c r="D24" s="304">
        <f>SUM(D15:D23)</f>
        <v>237528.10000000003</v>
      </c>
      <c r="E24" s="100">
        <f>SUM(E15:E23)</f>
        <v>0</v>
      </c>
      <c r="F24" s="303">
        <f>SUM(F15:F23)</f>
        <v>3122000.0500000007</v>
      </c>
      <c r="G24" s="79"/>
    </row>
    <row r="25" spans="1:6" s="75" customFormat="1" ht="15" customHeight="1" thickTop="1">
      <c r="A25" s="79"/>
      <c r="B25" s="76"/>
      <c r="C25" s="76"/>
      <c r="D25" s="76"/>
      <c r="E25" s="84"/>
      <c r="F25" s="84"/>
    </row>
    <row r="26" spans="1:6" s="75" customFormat="1" ht="15" customHeight="1" thickBot="1">
      <c r="A26" s="81" t="s">
        <v>87</v>
      </c>
      <c r="B26" s="89">
        <f>B12-B24-1</f>
        <v>1207145.5899999992</v>
      </c>
      <c r="C26" s="89">
        <f>C12-C24</f>
        <v>-1236938.24</v>
      </c>
      <c r="D26" s="89">
        <f>D12-D24</f>
        <v>-237722.10000000003</v>
      </c>
      <c r="E26" s="100">
        <f>E12-E24</f>
        <v>0</v>
      </c>
      <c r="F26" s="88">
        <f>SUM(B26:E26)+1</f>
        <v>-267513.7500000009</v>
      </c>
    </row>
    <row r="27" spans="1:6" s="75" customFormat="1" ht="15" customHeight="1" thickTop="1">
      <c r="A27" s="79"/>
      <c r="B27" s="76"/>
      <c r="C27" s="76"/>
      <c r="D27" s="76"/>
      <c r="E27" s="84"/>
      <c r="F27" s="84"/>
    </row>
    <row r="28" spans="1:6" s="75" customFormat="1" ht="15" customHeight="1">
      <c r="A28" s="90" t="s">
        <v>86</v>
      </c>
      <c r="B28" s="97"/>
      <c r="C28" s="97"/>
      <c r="D28" s="97"/>
      <c r="E28" s="96"/>
      <c r="F28" s="84"/>
    </row>
    <row r="29" spans="1:6" s="75" customFormat="1" ht="15" customHeight="1">
      <c r="A29" s="79" t="s">
        <v>85</v>
      </c>
      <c r="B29" s="2">
        <f>'Earned Incurred QTD-5'!B50</f>
        <v>13969.6</v>
      </c>
      <c r="C29" s="78">
        <v>0</v>
      </c>
      <c r="D29" s="78">
        <v>0</v>
      </c>
      <c r="E29" s="78">
        <v>0</v>
      </c>
      <c r="F29" s="2">
        <f>SUM(B29:E29)</f>
        <v>13969.6</v>
      </c>
    </row>
    <row r="30" spans="1:6" s="75" customFormat="1" ht="15" customHeight="1">
      <c r="A30" s="79" t="s">
        <v>84</v>
      </c>
      <c r="B30" s="2">
        <f>'Balance Sheet-1'!C17</f>
        <v>195141.44999999998</v>
      </c>
      <c r="C30" s="78">
        <v>0</v>
      </c>
      <c r="D30" s="78">
        <v>0</v>
      </c>
      <c r="E30" s="78">
        <v>0</v>
      </c>
      <c r="F30" s="2">
        <f>SUM(B30:E30)</f>
        <v>195141.44999999998</v>
      </c>
    </row>
    <row r="31" spans="1:8" s="75" customFormat="1" ht="15" customHeight="1">
      <c r="A31" s="79" t="s">
        <v>213</v>
      </c>
      <c r="B31" s="327">
        <f>'[1]3Q14 Trial Balance (2)'!D193</f>
        <v>6725.29</v>
      </c>
      <c r="C31" s="325">
        <v>0</v>
      </c>
      <c r="D31" s="325">
        <v>0</v>
      </c>
      <c r="E31" s="325">
        <v>0</v>
      </c>
      <c r="F31" s="306">
        <f>SUM(B31:E31)</f>
        <v>6725.29</v>
      </c>
      <c r="G31" s="326"/>
      <c r="H31" s="98"/>
    </row>
    <row r="32" spans="1:8" s="75" customFormat="1" ht="15" customHeight="1" thickBot="1">
      <c r="A32" s="79" t="s">
        <v>72</v>
      </c>
      <c r="B32" s="93">
        <f>SUM(B29:B31)</f>
        <v>215836.34</v>
      </c>
      <c r="C32" s="92">
        <f>SUM(C29:C31)</f>
        <v>0</v>
      </c>
      <c r="D32" s="92">
        <f>SUM(D29:D31)</f>
        <v>0</v>
      </c>
      <c r="E32" s="92">
        <f>SUM(E29:E31)</f>
        <v>0</v>
      </c>
      <c r="F32" s="303">
        <f>SUM(F29:F31)</f>
        <v>215836.34</v>
      </c>
      <c r="H32" s="98"/>
    </row>
    <row r="33" spans="1:6" s="75" customFormat="1" ht="15" customHeight="1" thickTop="1">
      <c r="A33" s="79"/>
      <c r="B33" s="76"/>
      <c r="C33" s="76"/>
      <c r="D33" s="76"/>
      <c r="E33" s="84"/>
      <c r="F33" s="84"/>
    </row>
    <row r="34" spans="1:6" s="75" customFormat="1" ht="15" customHeight="1">
      <c r="A34" s="90" t="s">
        <v>83</v>
      </c>
      <c r="B34" s="97"/>
      <c r="C34" s="97"/>
      <c r="D34" s="97"/>
      <c r="E34" s="96"/>
      <c r="F34" s="84"/>
    </row>
    <row r="35" spans="1:6" s="75" customFormat="1" ht="15" customHeight="1">
      <c r="A35" s="79" t="s">
        <v>82</v>
      </c>
      <c r="B35" s="2">
        <f>'Earned Incurred QTD-5'!B49</f>
        <v>13525.85</v>
      </c>
      <c r="C35" s="78">
        <v>0</v>
      </c>
      <c r="D35" s="78">
        <v>0</v>
      </c>
      <c r="E35" s="78">
        <v>0</v>
      </c>
      <c r="F35" s="2">
        <f>SUM(B35:E35)</f>
        <v>13525.85</v>
      </c>
    </row>
    <row r="36" spans="1:6" s="75" customFormat="1" ht="15" customHeight="1">
      <c r="A36" s="79" t="s">
        <v>81</v>
      </c>
      <c r="B36" s="2">
        <v>275776.1</v>
      </c>
      <c r="C36" s="325">
        <v>0</v>
      </c>
      <c r="D36" s="325">
        <v>0</v>
      </c>
      <c r="E36" s="325">
        <v>0</v>
      </c>
      <c r="F36" s="95">
        <f>SUM(B36:E36)</f>
        <v>275776.1</v>
      </c>
    </row>
    <row r="37" spans="1:6" s="75" customFormat="1" ht="15" customHeight="1" thickBot="1">
      <c r="A37" s="79" t="s">
        <v>72</v>
      </c>
      <c r="B37" s="304">
        <f>SUM(B35:B36)</f>
        <v>289301.94999999995</v>
      </c>
      <c r="C37" s="92">
        <f>SUM(C35:C36)</f>
        <v>0</v>
      </c>
      <c r="D37" s="92">
        <f>SUM(D35:D36)</f>
        <v>0</v>
      </c>
      <c r="E37" s="92">
        <f>SUM(E35:E36)</f>
        <v>0</v>
      </c>
      <c r="F37" s="88">
        <f>SUM(F35:F36)</f>
        <v>289301.94999999995</v>
      </c>
    </row>
    <row r="38" spans="1:6" s="75" customFormat="1" ht="15" customHeight="1" thickTop="1">
      <c r="A38" s="79"/>
      <c r="B38" s="306"/>
      <c r="C38" s="95"/>
      <c r="D38" s="91"/>
      <c r="E38" s="91"/>
      <c r="F38" s="316"/>
    </row>
    <row r="39" spans="1:29" s="322" customFormat="1" ht="15">
      <c r="A39" s="317" t="s">
        <v>209</v>
      </c>
      <c r="B39" s="318"/>
      <c r="C39" s="318"/>
      <c r="D39" s="318"/>
      <c r="E39" s="318"/>
      <c r="F39" s="318"/>
      <c r="G39" s="76"/>
      <c r="H39" s="102"/>
      <c r="I39" s="319"/>
      <c r="J39" s="320"/>
      <c r="K39" s="320"/>
      <c r="L39" s="320"/>
      <c r="M39" s="320"/>
      <c r="N39" s="321"/>
      <c r="O39" s="321"/>
      <c r="P39" s="321"/>
      <c r="Q39" s="321"/>
      <c r="R39" s="321"/>
      <c r="S39" s="320"/>
      <c r="T39" s="320"/>
      <c r="U39" s="320"/>
      <c r="V39" s="320"/>
      <c r="W39" s="320"/>
      <c r="X39" s="320"/>
      <c r="Y39" s="320"/>
      <c r="Z39" s="320"/>
      <c r="AA39" s="320"/>
      <c r="AB39" s="320"/>
      <c r="AC39" s="320"/>
    </row>
    <row r="40" spans="1:29" s="322" customFormat="1" ht="15">
      <c r="A40" s="322" t="s">
        <v>206</v>
      </c>
      <c r="B40" s="95">
        <f>-'[1]3Q14 Trial Balance (2)'!C204</f>
        <v>974837</v>
      </c>
      <c r="C40" s="94">
        <v>0</v>
      </c>
      <c r="D40" s="94">
        <v>0</v>
      </c>
      <c r="E40" s="94">
        <v>0</v>
      </c>
      <c r="F40" s="95">
        <f>SUM(B40:E40)</f>
        <v>974837</v>
      </c>
      <c r="G40" s="76"/>
      <c r="H40" s="102"/>
      <c r="I40" s="319"/>
      <c r="J40" s="320"/>
      <c r="K40" s="320"/>
      <c r="L40" s="320"/>
      <c r="M40" s="320"/>
      <c r="N40" s="321"/>
      <c r="O40" s="321"/>
      <c r="P40" s="321"/>
      <c r="Q40" s="321"/>
      <c r="R40" s="321"/>
      <c r="S40" s="320"/>
      <c r="T40" s="320"/>
      <c r="U40" s="320"/>
      <c r="V40" s="320"/>
      <c r="W40" s="320"/>
      <c r="X40" s="320"/>
      <c r="Y40" s="320"/>
      <c r="Z40" s="320"/>
      <c r="AA40" s="320"/>
      <c r="AB40" s="320"/>
      <c r="AC40" s="320"/>
    </row>
    <row r="41" spans="1:18" s="322" customFormat="1" ht="15.75" thickBot="1">
      <c r="A41" s="322" t="s">
        <v>72</v>
      </c>
      <c r="B41" s="93">
        <f>SUM(B40:B40)</f>
        <v>974837</v>
      </c>
      <c r="C41" s="92">
        <f>SUM(C40:C40)</f>
        <v>0</v>
      </c>
      <c r="D41" s="92">
        <f>SUM(D40:D40)</f>
        <v>0</v>
      </c>
      <c r="E41" s="92">
        <f>SUM(E40:E40)</f>
        <v>0</v>
      </c>
      <c r="F41" s="303">
        <f>SUM(F40)</f>
        <v>974837</v>
      </c>
      <c r="G41" s="76"/>
      <c r="H41" s="102"/>
      <c r="I41" s="323"/>
      <c r="J41" s="324"/>
      <c r="K41" s="320"/>
      <c r="L41" s="320"/>
      <c r="M41" s="320"/>
      <c r="N41" s="321"/>
      <c r="O41" s="321"/>
      <c r="P41" s="321"/>
      <c r="Q41" s="321"/>
      <c r="R41" s="321"/>
    </row>
    <row r="42" spans="1:6" s="75" customFormat="1" ht="15" customHeight="1" thickTop="1">
      <c r="A42" s="79"/>
      <c r="B42" s="76"/>
      <c r="C42" s="76"/>
      <c r="D42" s="76"/>
      <c r="E42" s="84"/>
      <c r="F42" s="91"/>
    </row>
    <row r="43" spans="1:6" s="75" customFormat="1" ht="15" customHeight="1" thickBot="1">
      <c r="A43" s="90" t="s">
        <v>80</v>
      </c>
      <c r="B43" s="89">
        <f>B26-B32+B37+B41+1</f>
        <v>2255449.1999999993</v>
      </c>
      <c r="C43" s="89">
        <f>C26-C32+C37+C41</f>
        <v>-1236938.24</v>
      </c>
      <c r="D43" s="89">
        <f>D26-D32+D37+D41</f>
        <v>-237722.10000000003</v>
      </c>
      <c r="E43" s="92">
        <f>E26-E32+E37+E41</f>
        <v>0</v>
      </c>
      <c r="F43" s="303">
        <f>F26-F32+F37+F41</f>
        <v>780788.859999999</v>
      </c>
    </row>
    <row r="44" spans="1:6" s="75" customFormat="1" ht="15" customHeight="1" thickTop="1">
      <c r="A44" s="79"/>
      <c r="B44" s="76"/>
      <c r="C44" s="76"/>
      <c r="D44" s="76"/>
      <c r="E44" s="84"/>
      <c r="F44" s="84"/>
    </row>
    <row r="45" spans="1:6" s="75" customFormat="1" ht="15" customHeight="1">
      <c r="A45" s="86" t="s">
        <v>79</v>
      </c>
      <c r="B45" s="85"/>
      <c r="C45" s="85"/>
      <c r="D45" s="85"/>
      <c r="E45" s="84"/>
      <c r="F45" s="84"/>
    </row>
    <row r="46" spans="1:7" s="75" customFormat="1" ht="15" customHeight="1">
      <c r="A46" s="79" t="s">
        <v>20</v>
      </c>
      <c r="B46" s="2">
        <f>'Premiums QTD-7'!B18</f>
        <v>5234893.18</v>
      </c>
      <c r="C46" s="2">
        <f>'Premiums QTD-7'!C18</f>
        <v>311225.02</v>
      </c>
      <c r="D46" s="78">
        <f>'Premiums QTD-7'!D18</f>
        <v>0</v>
      </c>
      <c r="E46" s="78">
        <f>'Premiums QTD-7'!E18</f>
        <v>0</v>
      </c>
      <c r="F46" s="95">
        <f>SUM(B46:E46)</f>
        <v>5546118.199999999</v>
      </c>
      <c r="G46" s="83"/>
    </row>
    <row r="47" spans="1:6" s="75" customFormat="1" ht="15" customHeight="1">
      <c r="A47" s="79" t="s">
        <v>76</v>
      </c>
      <c r="B47" s="2">
        <f>'Losses Incurred QTD-9'!B18+'Losses Incurred QTD-9'!B24</f>
        <v>928177.6</v>
      </c>
      <c r="C47" s="2">
        <f>'Losses Incurred QTD-9'!C18+'Losses Incurred QTD-9'!C24</f>
        <v>580240.52</v>
      </c>
      <c r="D47" s="2">
        <f>'Losses Incurred QTD-9'!D18+'Losses Incurred QTD-9'!D24</f>
        <v>182249.35</v>
      </c>
      <c r="E47" s="78">
        <f>'Losses Incurred QTD-9'!E18+'Losses Incurred QTD-9'!E24</f>
        <v>0</v>
      </c>
      <c r="F47" s="95">
        <f>SUM(B47:E47)+1</f>
        <v>1690668.4700000002</v>
      </c>
    </row>
    <row r="48" spans="1:6" s="75" customFormat="1" ht="15" customHeight="1">
      <c r="A48" s="79" t="s">
        <v>78</v>
      </c>
      <c r="B48" s="2">
        <f>'Loss Expenses QTD-11'!B18</f>
        <v>234194.15</v>
      </c>
      <c r="C48" s="2">
        <f>'Loss Expenses QTD-11'!C18</f>
        <v>137653.46000000002</v>
      </c>
      <c r="D48" s="2">
        <f>'Loss Expenses QTD-11'!D18</f>
        <v>31759.88</v>
      </c>
      <c r="E48" s="78">
        <f>'Loss Expenses QTD-11'!E18</f>
        <v>0</v>
      </c>
      <c r="F48" s="95">
        <f>SUM(B48:E48)</f>
        <v>403607.49</v>
      </c>
    </row>
    <row r="49" spans="1:6" s="75" customFormat="1" ht="15" customHeight="1">
      <c r="A49" s="79" t="s">
        <v>74</v>
      </c>
      <c r="B49" s="2">
        <f>'Earned Incurred QTD-5'!B41</f>
        <v>152543.84</v>
      </c>
      <c r="C49" s="78">
        <v>0</v>
      </c>
      <c r="D49" s="78">
        <v>0</v>
      </c>
      <c r="E49" s="78">
        <v>0</v>
      </c>
      <c r="F49" s="95">
        <f>SUM(B49:E49)</f>
        <v>152543.84</v>
      </c>
    </row>
    <row r="50" spans="1:6" s="75" customFormat="1" ht="15" customHeight="1">
      <c r="A50" s="79" t="s">
        <v>73</v>
      </c>
      <c r="B50" s="2">
        <f>'Earned Incurred QTD-5'!B33</f>
        <v>27304.39</v>
      </c>
      <c r="C50" s="78">
        <v>0</v>
      </c>
      <c r="D50" s="78">
        <v>0</v>
      </c>
      <c r="E50" s="78">
        <v>0</v>
      </c>
      <c r="F50" s="95">
        <f>SUM(B50:E50)</f>
        <v>27304.39</v>
      </c>
    </row>
    <row r="51" spans="1:6" s="75" customFormat="1" ht="15" customHeight="1" thickBot="1">
      <c r="A51" s="87" t="s">
        <v>72</v>
      </c>
      <c r="B51" s="304">
        <f>SUM(B46:B50)</f>
        <v>6577113.159999999</v>
      </c>
      <c r="C51" s="304">
        <f>SUM(C46:C50)</f>
        <v>1029119</v>
      </c>
      <c r="D51" s="304">
        <f>SUM(D46:D50)</f>
        <v>214009.23</v>
      </c>
      <c r="E51" s="100">
        <f>SUM(E46:E50)</f>
        <v>0</v>
      </c>
      <c r="F51" s="303">
        <f>SUM(F46:F50)-1</f>
        <v>7820241.39</v>
      </c>
    </row>
    <row r="52" spans="1:6" s="75" customFormat="1" ht="15" customHeight="1" thickTop="1">
      <c r="A52" s="79"/>
      <c r="B52" s="76"/>
      <c r="C52" s="76"/>
      <c r="D52" s="76"/>
      <c r="E52" s="84"/>
      <c r="F52" s="84"/>
    </row>
    <row r="53" spans="1:6" s="75" customFormat="1" ht="15" customHeight="1">
      <c r="A53" s="86" t="s">
        <v>77</v>
      </c>
      <c r="B53" s="85"/>
      <c r="C53" s="85"/>
      <c r="D53" s="85"/>
      <c r="E53" s="84"/>
      <c r="F53" s="84"/>
    </row>
    <row r="54" spans="1:7" s="75" customFormat="1" ht="15" customHeight="1">
      <c r="A54" s="79" t="s">
        <v>20</v>
      </c>
      <c r="B54" s="95">
        <f>'Premiums QTD-7'!B24</f>
        <v>4098339.33</v>
      </c>
      <c r="C54" s="95">
        <f>'Premiums QTD-7'!C24</f>
        <v>1326403.41</v>
      </c>
      <c r="D54" s="78">
        <f>'Premiums QTD-7'!D24</f>
        <v>0</v>
      </c>
      <c r="E54" s="78">
        <f>'Premiums QTD-7'!E24</f>
        <v>0</v>
      </c>
      <c r="F54" s="95">
        <f>SUM(B54:E54)-1</f>
        <v>5424741.74</v>
      </c>
      <c r="G54" s="83"/>
    </row>
    <row r="55" spans="1:6" s="75" customFormat="1" ht="15" customHeight="1">
      <c r="A55" s="79" t="s">
        <v>76</v>
      </c>
      <c r="B55" s="95">
        <f>'Losses Incurred QTD-9'!B31</f>
        <v>625042.23</v>
      </c>
      <c r="C55" s="95">
        <f>'Losses Incurred QTD-9'!C31</f>
        <v>1279165.8399999999</v>
      </c>
      <c r="D55" s="95">
        <f>'Losses Incurred QTD-9'!D31</f>
        <v>250584.57</v>
      </c>
      <c r="E55" s="78">
        <f>'Losses Incurred QTD-9'!E31</f>
        <v>0</v>
      </c>
      <c r="F55" s="95">
        <f>SUM(B55:E55)</f>
        <v>2154792.6399999997</v>
      </c>
    </row>
    <row r="56" spans="1:6" s="75" customFormat="1" ht="15" customHeight="1">
      <c r="A56" s="79" t="s">
        <v>75</v>
      </c>
      <c r="B56" s="95">
        <f>'Loss Expenses QTD-11'!B24</f>
        <v>113544.51000000001</v>
      </c>
      <c r="C56" s="95">
        <f>'Loss Expenses QTD-11'!C24</f>
        <v>189105.77999999997</v>
      </c>
      <c r="D56" s="95">
        <f>'Loss Expenses QTD-11'!D24</f>
        <v>39313.19</v>
      </c>
      <c r="E56" s="78">
        <f>'Loss Expenses QTD-11'!E24</f>
        <v>0</v>
      </c>
      <c r="F56" s="95">
        <f>SUM(B56:E56)+1</f>
        <v>341964.48</v>
      </c>
    </row>
    <row r="57" spans="1:6" s="75" customFormat="1" ht="15" customHeight="1">
      <c r="A57" s="79" t="s">
        <v>74</v>
      </c>
      <c r="B57" s="95">
        <f>'Earned Incurred QTD-5'!B42</f>
        <v>166804.8</v>
      </c>
      <c r="C57" s="78">
        <v>0</v>
      </c>
      <c r="D57" s="78">
        <v>0</v>
      </c>
      <c r="E57" s="78">
        <v>0</v>
      </c>
      <c r="F57" s="95">
        <f>SUM(B57:E57)</f>
        <v>166804.8</v>
      </c>
    </row>
    <row r="58" spans="1:6" s="75" customFormat="1" ht="15" customHeight="1">
      <c r="A58" s="79" t="s">
        <v>73</v>
      </c>
      <c r="B58" s="95">
        <f>'Earned Incurred QTD-5'!B34</f>
        <v>14661.95</v>
      </c>
      <c r="C58" s="78">
        <v>0</v>
      </c>
      <c r="D58" s="78">
        <v>0</v>
      </c>
      <c r="E58" s="78">
        <v>0</v>
      </c>
      <c r="F58" s="95">
        <f>SUM(B58:E58)</f>
        <v>14661.95</v>
      </c>
    </row>
    <row r="59" spans="1:6" s="75" customFormat="1" ht="15" customHeight="1">
      <c r="A59" s="79" t="s">
        <v>72</v>
      </c>
      <c r="B59" s="93">
        <f>SUM(B54:B58)</f>
        <v>5018392.82</v>
      </c>
      <c r="C59" s="93">
        <f>SUM(C54:C58)</f>
        <v>2794675.03</v>
      </c>
      <c r="D59" s="93">
        <f>SUM(D54:D58)</f>
        <v>289897.76</v>
      </c>
      <c r="E59" s="100">
        <f>SUM(E54:E58)</f>
        <v>0</v>
      </c>
      <c r="F59" s="93">
        <f>SUM(F54:F58)</f>
        <v>8102965.609999999</v>
      </c>
    </row>
    <row r="60" spans="1:6" s="75" customFormat="1" ht="15" customHeight="1">
      <c r="A60" s="79"/>
      <c r="B60" s="76"/>
      <c r="C60" s="76"/>
      <c r="D60" s="76"/>
      <c r="E60" s="76"/>
      <c r="F60" s="28"/>
    </row>
    <row r="61" spans="1:6" s="75" customFormat="1" ht="15" customHeight="1" thickBot="1">
      <c r="A61" s="81" t="s">
        <v>71</v>
      </c>
      <c r="B61" s="80">
        <f>B43-B51+B59</f>
        <v>696728.8600000003</v>
      </c>
      <c r="C61" s="80">
        <f>C43-C51+C59</f>
        <v>528617.7899999996</v>
      </c>
      <c r="D61" s="80">
        <f>D43-D51+D59+1</f>
        <v>-161832.57000000007</v>
      </c>
      <c r="E61" s="328">
        <f>E43-E51+E59</f>
        <v>0</v>
      </c>
      <c r="F61" s="80">
        <f>F43-F51+F59+1</f>
        <v>1063514.0799999991</v>
      </c>
    </row>
    <row r="62" spans="1:6" s="75" customFormat="1" ht="15" customHeight="1" thickTop="1">
      <c r="A62" s="79"/>
      <c r="B62" s="78"/>
      <c r="C62" s="78"/>
      <c r="D62" s="78"/>
      <c r="E62" s="78"/>
      <c r="F62" s="78"/>
    </row>
    <row r="63" s="75" customFormat="1" ht="15" customHeight="1"/>
    <row r="64" s="75" customFormat="1" ht="15" customHeight="1"/>
    <row r="65" s="75" customFormat="1" ht="15" customHeight="1"/>
    <row r="66" spans="1:6" s="75" customFormat="1" ht="15" customHeight="1">
      <c r="A66" s="77"/>
      <c r="B66" s="77"/>
      <c r="C66" s="77"/>
      <c r="D66" s="76"/>
      <c r="E66" s="76"/>
      <c r="F66" s="76"/>
    </row>
    <row r="67" spans="4:6" s="75" customFormat="1" ht="15" customHeight="1">
      <c r="D67" s="76"/>
      <c r="E67" s="76"/>
      <c r="F67" s="28"/>
    </row>
    <row r="68" spans="4:6" s="75" customFormat="1" ht="15" customHeight="1">
      <c r="D68" s="76"/>
      <c r="E68" s="76"/>
      <c r="F68" s="28"/>
    </row>
    <row r="69" spans="4:6" s="75" customFormat="1" ht="15" customHeight="1">
      <c r="D69" s="76"/>
      <c r="E69" s="76"/>
      <c r="F69" s="28"/>
    </row>
    <row r="70" spans="4:6" s="75" customFormat="1" ht="15" customHeight="1">
      <c r="D70" s="76"/>
      <c r="E70" s="76"/>
      <c r="F70" s="28"/>
    </row>
    <row r="71" spans="4:6" s="75" customFormat="1" ht="15" customHeight="1">
      <c r="D71" s="76"/>
      <c r="E71" s="76"/>
      <c r="F71" s="28"/>
    </row>
    <row r="72" spans="4:6" s="75" customFormat="1" ht="15" customHeight="1">
      <c r="D72" s="76"/>
      <c r="E72" s="76"/>
      <c r="F72" s="28"/>
    </row>
    <row r="73" spans="4:6" s="75" customFormat="1" ht="15" customHeight="1">
      <c r="D73" s="76"/>
      <c r="E73" s="76"/>
      <c r="F73" s="28"/>
    </row>
    <row r="74" spans="4:6" s="75" customFormat="1" ht="15" customHeight="1">
      <c r="D74" s="76"/>
      <c r="E74" s="76"/>
      <c r="F74" s="28"/>
    </row>
    <row r="75" spans="4:6" s="75" customFormat="1" ht="15" customHeight="1">
      <c r="D75" s="76"/>
      <c r="E75" s="76"/>
      <c r="F75" s="28"/>
    </row>
    <row r="76" spans="4:6" s="75" customFormat="1" ht="15" customHeight="1">
      <c r="D76" s="76"/>
      <c r="E76" s="76"/>
      <c r="F76" s="28"/>
    </row>
    <row r="77" spans="4:6" s="75" customFormat="1" ht="15" customHeight="1">
      <c r="D77" s="76"/>
      <c r="E77" s="76"/>
      <c r="F77" s="28"/>
    </row>
    <row r="78" spans="4:6" s="75" customFormat="1" ht="15" customHeight="1">
      <c r="D78" s="76"/>
      <c r="E78" s="76"/>
      <c r="F78" s="28"/>
    </row>
    <row r="79" spans="4:6" s="75" customFormat="1" ht="15" customHeight="1">
      <c r="D79" s="76"/>
      <c r="E79" s="76"/>
      <c r="F79" s="28"/>
    </row>
    <row r="80" spans="4:6" s="75" customFormat="1" ht="15" customHeight="1">
      <c r="D80" s="76"/>
      <c r="E80" s="76"/>
      <c r="F80" s="28"/>
    </row>
    <row r="81" spans="4:6" s="75" customFormat="1" ht="15" customHeight="1">
      <c r="D81" s="76"/>
      <c r="E81" s="76"/>
      <c r="F81" s="28"/>
    </row>
    <row r="82" spans="4:6" s="75" customFormat="1" ht="15" customHeight="1">
      <c r="D82" s="76"/>
      <c r="E82" s="76"/>
      <c r="F82" s="28"/>
    </row>
    <row r="83" spans="4:6" s="75" customFormat="1" ht="15" customHeight="1">
      <c r="D83" s="76"/>
      <c r="E83" s="76"/>
      <c r="F83" s="28"/>
    </row>
    <row r="84" spans="4:6" s="75" customFormat="1" ht="15" customHeight="1">
      <c r="D84" s="76"/>
      <c r="E84" s="76"/>
      <c r="F84" s="28"/>
    </row>
    <row r="85" spans="4:6" s="75" customFormat="1" ht="15" customHeight="1">
      <c r="D85" s="76"/>
      <c r="E85" s="76"/>
      <c r="F85" s="28"/>
    </row>
    <row r="86" spans="4:6" s="75" customFormat="1" ht="15" customHeight="1">
      <c r="D86" s="76"/>
      <c r="E86" s="76"/>
      <c r="F86" s="28"/>
    </row>
    <row r="87" spans="4:6" s="75" customFormat="1" ht="15" customHeight="1">
      <c r="D87" s="76"/>
      <c r="E87" s="76"/>
      <c r="F87" s="28"/>
    </row>
    <row r="88" spans="4:6" s="75" customFormat="1" ht="15" customHeight="1">
      <c r="D88" s="76"/>
      <c r="E88" s="76"/>
      <c r="F88" s="28"/>
    </row>
    <row r="89" spans="4:6" s="75" customFormat="1" ht="15" customHeight="1">
      <c r="D89" s="76"/>
      <c r="E89" s="76"/>
      <c r="F89" s="28"/>
    </row>
    <row r="90" spans="4:6" s="75" customFormat="1" ht="15" customHeight="1">
      <c r="D90" s="76"/>
      <c r="E90" s="76"/>
      <c r="F90" s="28"/>
    </row>
    <row r="91" spans="4:6" s="75" customFormat="1" ht="15" customHeight="1">
      <c r="D91" s="76"/>
      <c r="E91" s="76"/>
      <c r="F91" s="28"/>
    </row>
    <row r="92" spans="4:6" s="75" customFormat="1" ht="15" customHeight="1">
      <c r="D92" s="76"/>
      <c r="E92" s="76"/>
      <c r="F92" s="28"/>
    </row>
    <row r="93" spans="4:6" s="75" customFormat="1" ht="15" customHeight="1">
      <c r="D93" s="76"/>
      <c r="E93" s="76"/>
      <c r="F93" s="28"/>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F1"/>
    </sheetView>
  </sheetViews>
  <sheetFormatPr defaultColWidth="15.7109375" defaultRowHeight="15" customHeight="1"/>
  <cols>
    <col min="1" max="1" width="64.7109375" style="72" bestFit="1" customWidth="1"/>
    <col min="2" max="3" width="15.7109375" style="72" customWidth="1"/>
    <col min="4" max="5" width="15.7109375" style="74" customWidth="1"/>
    <col min="6" max="6" width="15.7109375" style="73" customWidth="1"/>
    <col min="7" max="16384" width="15.7109375" style="72" customWidth="1"/>
  </cols>
  <sheetData>
    <row r="1" spans="1:6" s="117" customFormat="1" ht="30" customHeight="1">
      <c r="A1" s="345" t="s">
        <v>0</v>
      </c>
      <c r="B1" s="345"/>
      <c r="C1" s="345"/>
      <c r="D1" s="345"/>
      <c r="E1" s="345"/>
      <c r="F1" s="345"/>
    </row>
    <row r="2" spans="1:6" s="116" customFormat="1" ht="15" customHeight="1">
      <c r="A2" s="346"/>
      <c r="B2" s="346"/>
      <c r="C2" s="346"/>
      <c r="D2" s="346"/>
      <c r="E2" s="346"/>
      <c r="F2" s="346"/>
    </row>
    <row r="3" spans="1:6" s="115" customFormat="1" ht="15" customHeight="1">
      <c r="A3" s="347" t="s">
        <v>104</v>
      </c>
      <c r="B3" s="347"/>
      <c r="C3" s="347"/>
      <c r="D3" s="347"/>
      <c r="E3" s="347"/>
      <c r="F3" s="347"/>
    </row>
    <row r="4" spans="1:6" s="115" customFormat="1" ht="15" customHeight="1">
      <c r="A4" s="347" t="s">
        <v>105</v>
      </c>
      <c r="B4" s="347"/>
      <c r="C4" s="347"/>
      <c r="D4" s="347"/>
      <c r="E4" s="347"/>
      <c r="F4" s="347"/>
    </row>
    <row r="5" spans="1:6" s="109" customFormat="1" ht="15" customHeight="1">
      <c r="A5" s="122"/>
      <c r="B5" s="121"/>
      <c r="C5" s="121"/>
      <c r="D5" s="120"/>
      <c r="E5" s="119"/>
      <c r="F5" s="118"/>
    </row>
    <row r="6" spans="1:6" s="105" customFormat="1" ht="30" customHeight="1">
      <c r="A6" s="108"/>
      <c r="B6" s="107" t="s">
        <v>1</v>
      </c>
      <c r="C6" s="107" t="s">
        <v>2</v>
      </c>
      <c r="D6" s="107" t="s">
        <v>3</v>
      </c>
      <c r="E6" s="107" t="s">
        <v>102</v>
      </c>
      <c r="F6" s="106" t="s">
        <v>4</v>
      </c>
    </row>
    <row r="7" spans="1:6" s="77" customFormat="1" ht="15" customHeight="1">
      <c r="A7" s="90" t="s">
        <v>101</v>
      </c>
      <c r="B7" s="104"/>
      <c r="C7" s="104"/>
      <c r="D7" s="97"/>
      <c r="E7" s="97"/>
      <c r="F7" s="97"/>
    </row>
    <row r="8" spans="1:6" s="75" customFormat="1" ht="15" customHeight="1">
      <c r="A8" s="101" t="s">
        <v>100</v>
      </c>
      <c r="B8" s="103">
        <f>'Premiums YTD-8'!B12</f>
        <v>8253788</v>
      </c>
      <c r="C8" s="103">
        <f>'Premiums YTD-8'!C12</f>
        <v>-125790</v>
      </c>
      <c r="D8" s="103">
        <f>'Premiums YTD-8'!D12</f>
        <v>-4005</v>
      </c>
      <c r="E8" s="78">
        <f>'Premiums YTD-8'!E12</f>
        <v>0</v>
      </c>
      <c r="F8" s="103">
        <f>'Premiums YTD-8'!F12</f>
        <v>8123993</v>
      </c>
    </row>
    <row r="9" spans="1:6" s="75" customFormat="1" ht="15" customHeight="1">
      <c r="A9" s="102" t="s">
        <v>99</v>
      </c>
      <c r="B9" s="2">
        <f>'Earned Incurred YTD-6'!D55</f>
        <v>15955.300000000001</v>
      </c>
      <c r="C9" s="78">
        <v>0</v>
      </c>
      <c r="D9" s="78">
        <v>0</v>
      </c>
      <c r="E9" s="78">
        <v>0</v>
      </c>
      <c r="F9" s="2">
        <f>SUM(B9:E9)</f>
        <v>15955.300000000001</v>
      </c>
    </row>
    <row r="10" spans="1:6" s="75" customFormat="1" ht="15" customHeight="1">
      <c r="A10" s="101" t="s">
        <v>98</v>
      </c>
      <c r="B10" s="2">
        <f>'Earned Incurred YTD-6'!C48</f>
        <v>45845.22000000002</v>
      </c>
      <c r="C10" s="78">
        <v>0</v>
      </c>
      <c r="D10" s="78">
        <v>0</v>
      </c>
      <c r="E10" s="78">
        <v>0</v>
      </c>
      <c r="F10" s="2">
        <f>SUM(B10:E10)</f>
        <v>45845.22000000002</v>
      </c>
    </row>
    <row r="11" spans="1:6" s="75" customFormat="1" ht="15" customHeight="1">
      <c r="A11" s="101" t="s">
        <v>204</v>
      </c>
      <c r="B11" s="305">
        <f>'Earned Incurred YTD-6'!D53</f>
        <v>-866.25</v>
      </c>
      <c r="C11" s="78">
        <v>0</v>
      </c>
      <c r="D11" s="78">
        <v>0</v>
      </c>
      <c r="E11" s="78">
        <v>0</v>
      </c>
      <c r="F11" s="305">
        <f>SUM(B11:E11)</f>
        <v>-866.25</v>
      </c>
    </row>
    <row r="12" spans="1:6" s="75" customFormat="1" ht="15" customHeight="1" thickBot="1">
      <c r="A12" s="79" t="s">
        <v>72</v>
      </c>
      <c r="B12" s="304">
        <f>SUM(B8:B11)</f>
        <v>8314722.27</v>
      </c>
      <c r="C12" s="304">
        <f>SUM(C8:C11)</f>
        <v>-125790</v>
      </c>
      <c r="D12" s="304">
        <f>SUM(D8:D11)</f>
        <v>-4005</v>
      </c>
      <c r="E12" s="100">
        <f>SUM(E8:E11)</f>
        <v>0</v>
      </c>
      <c r="F12" s="303">
        <f>SUM(F8:F11)</f>
        <v>8184927.27</v>
      </c>
    </row>
    <row r="13" spans="1:6" s="75" customFormat="1" ht="15" customHeight="1" thickTop="1">
      <c r="A13" s="79"/>
      <c r="B13" s="76"/>
      <c r="C13" s="76"/>
      <c r="D13" s="76"/>
      <c r="E13" s="84"/>
      <c r="F13" s="84"/>
    </row>
    <row r="14" spans="1:6" s="75" customFormat="1" ht="15" customHeight="1">
      <c r="A14" s="90" t="s">
        <v>96</v>
      </c>
      <c r="B14" s="97"/>
      <c r="C14" s="97"/>
      <c r="D14" s="97"/>
      <c r="E14" s="96"/>
      <c r="F14" s="84"/>
    </row>
    <row r="15" spans="1:6" s="75" customFormat="1" ht="15" customHeight="1">
      <c r="A15" s="79" t="s">
        <v>95</v>
      </c>
      <c r="B15" s="2">
        <f>'Losses Incurred YTD-10'!B12</f>
        <v>644476.93</v>
      </c>
      <c r="C15" s="2">
        <f>'Losses Incurred YTD-10'!C12</f>
        <v>2498597.05</v>
      </c>
      <c r="D15" s="2">
        <f>'Losses Incurred YTD-10'!D12</f>
        <v>641726.52</v>
      </c>
      <c r="E15" s="78">
        <f>'Losses Incurred YTD-10'!E12</f>
        <v>0</v>
      </c>
      <c r="F15" s="2">
        <f aca="true" t="shared" si="0" ref="F15:F22">SUM(B15:E15)</f>
        <v>3784800.5</v>
      </c>
    </row>
    <row r="16" spans="1:6" s="75" customFormat="1" ht="15" customHeight="1">
      <c r="A16" s="79" t="s">
        <v>94</v>
      </c>
      <c r="B16" s="2">
        <f>'[2]Loss Expenses Paid YTD-16'!C24</f>
        <v>54393.61</v>
      </c>
      <c r="C16" s="2">
        <f>'[2]Loss Expenses Paid YTD-16'!C18</f>
        <v>257151.64</v>
      </c>
      <c r="D16" s="2">
        <f>'[2]Loss Expenses Paid YTD-16'!C12</f>
        <v>146072.34</v>
      </c>
      <c r="E16" s="78">
        <v>0</v>
      </c>
      <c r="F16" s="2">
        <f t="shared" si="0"/>
        <v>457617.58999999997</v>
      </c>
    </row>
    <row r="17" spans="1:6" s="75" customFormat="1" ht="15" customHeight="1">
      <c r="A17" s="79" t="s">
        <v>93</v>
      </c>
      <c r="B17" s="2">
        <f>'[2]Loss Expenses Paid YTD-16'!I24</f>
        <v>65022.1</v>
      </c>
      <c r="C17" s="2">
        <f>'[2]Loss Expenses Paid YTD-16'!I18</f>
        <v>334374.38</v>
      </c>
      <c r="D17" s="2">
        <f>'[2]Loss Expenses Paid YTD-16'!I12</f>
        <v>97529.98</v>
      </c>
      <c r="E17" s="78">
        <v>0</v>
      </c>
      <c r="F17" s="2">
        <f t="shared" si="0"/>
        <v>496926.45999999996</v>
      </c>
    </row>
    <row r="18" spans="1:6" s="75" customFormat="1" ht="15" customHeight="1">
      <c r="A18" s="79" t="s">
        <v>92</v>
      </c>
      <c r="B18" s="2">
        <f>'[1]3Q14 Trial Balance (2)'!F392</f>
        <v>29498.27</v>
      </c>
      <c r="C18" s="78">
        <v>0</v>
      </c>
      <c r="D18" s="78">
        <v>0</v>
      </c>
      <c r="E18" s="78">
        <v>0</v>
      </c>
      <c r="F18" s="2">
        <f t="shared" si="0"/>
        <v>29498.27</v>
      </c>
    </row>
    <row r="19" spans="1:6" s="75" customFormat="1" ht="15" customHeight="1">
      <c r="A19" s="99" t="s">
        <v>91</v>
      </c>
      <c r="B19" s="2">
        <f>'[1]3Q14 Trial Balance (2)'!F398</f>
        <v>72960.3</v>
      </c>
      <c r="C19" s="78">
        <v>0</v>
      </c>
      <c r="D19" s="78">
        <v>0</v>
      </c>
      <c r="E19" s="78">
        <v>0</v>
      </c>
      <c r="F19" s="2">
        <f t="shared" si="0"/>
        <v>72960.3</v>
      </c>
    </row>
    <row r="20" spans="1:6" s="75" customFormat="1" ht="15" customHeight="1">
      <c r="A20" s="79" t="s">
        <v>90</v>
      </c>
      <c r="B20" s="2">
        <f>'[1]3Q14 Trial Balance (2)'!F394</f>
        <v>12375</v>
      </c>
      <c r="C20" s="78">
        <v>0</v>
      </c>
      <c r="D20" s="78">
        <v>0</v>
      </c>
      <c r="E20" s="78">
        <v>0</v>
      </c>
      <c r="F20" s="2">
        <f t="shared" si="0"/>
        <v>12375</v>
      </c>
    </row>
    <row r="21" spans="1:6" s="75" customFormat="1" ht="15" customHeight="1">
      <c r="A21" s="99" t="s">
        <v>89</v>
      </c>
      <c r="B21" s="2">
        <f>'[1]3Q14 Trial Balance (2)'!F387</f>
        <v>700303.7000000001</v>
      </c>
      <c r="C21" s="305">
        <f>'[1]3Q14 Trial Balance (2)'!F383</f>
        <v>-11033.800000000001</v>
      </c>
      <c r="D21" s="305">
        <f>'[1]3Q14 Trial Balance (2)'!F379</f>
        <v>-400.5</v>
      </c>
      <c r="E21" s="78">
        <v>0</v>
      </c>
      <c r="F21" s="2">
        <f t="shared" si="0"/>
        <v>688869.4</v>
      </c>
    </row>
    <row r="22" spans="1:6" s="75" customFormat="1" ht="15" customHeight="1">
      <c r="A22" s="79" t="s">
        <v>88</v>
      </c>
      <c r="B22" s="2">
        <f>'Earned Incurred YTD-6'!C39</f>
        <v>2573937.310000002</v>
      </c>
      <c r="C22" s="78">
        <v>0</v>
      </c>
      <c r="D22" s="78">
        <v>0</v>
      </c>
      <c r="E22" s="78">
        <v>0</v>
      </c>
      <c r="F22" s="2">
        <f t="shared" si="0"/>
        <v>2573937.310000002</v>
      </c>
    </row>
    <row r="23" spans="1:6" s="75" customFormat="1" ht="15" customHeight="1">
      <c r="A23" s="79" t="s">
        <v>14</v>
      </c>
      <c r="B23" s="260">
        <f>14286.63+10875+13468.53+1</f>
        <v>38631.159999999996</v>
      </c>
      <c r="C23" s="260">
        <f>390.84+10875-1</f>
        <v>11264.84</v>
      </c>
      <c r="D23" s="94">
        <v>0</v>
      </c>
      <c r="E23" s="94">
        <v>0</v>
      </c>
      <c r="F23" s="95">
        <f>SUM(B23:E23)</f>
        <v>49896</v>
      </c>
    </row>
    <row r="24" spans="1:6" s="75" customFormat="1" ht="15" customHeight="1" thickBot="1">
      <c r="A24" s="79" t="s">
        <v>72</v>
      </c>
      <c r="B24" s="304">
        <f>SUM(B15:B23)</f>
        <v>4191598.380000002</v>
      </c>
      <c r="C24" s="304">
        <f>SUM(C15:C23)</f>
        <v>3090354.11</v>
      </c>
      <c r="D24" s="304">
        <f>SUM(D15:D23)</f>
        <v>884928.34</v>
      </c>
      <c r="E24" s="100">
        <f>SUM(E15:E23)</f>
        <v>0</v>
      </c>
      <c r="F24" s="303">
        <f>SUM(F15:F23)-1</f>
        <v>8166879.830000002</v>
      </c>
    </row>
    <row r="25" spans="1:6" s="75" customFormat="1" ht="15" customHeight="1" thickTop="1">
      <c r="A25" s="79"/>
      <c r="B25" s="76"/>
      <c r="C25" s="76"/>
      <c r="D25" s="76"/>
      <c r="E25" s="84"/>
      <c r="F25" s="84"/>
    </row>
    <row r="26" spans="1:6" s="75" customFormat="1" ht="15" customHeight="1" thickBot="1">
      <c r="A26" s="81" t="s">
        <v>87</v>
      </c>
      <c r="B26" s="89">
        <f>B12-B24</f>
        <v>4123123.8899999973</v>
      </c>
      <c r="C26" s="89">
        <f>C12-C24</f>
        <v>-3216144.11</v>
      </c>
      <c r="D26" s="89">
        <f>D12-D24</f>
        <v>-888933.34</v>
      </c>
      <c r="E26" s="100">
        <f>E12-E24</f>
        <v>0</v>
      </c>
      <c r="F26" s="303">
        <f>SUM(B26:E26)+1</f>
        <v>18047.4399999975</v>
      </c>
    </row>
    <row r="27" spans="1:6" s="75" customFormat="1" ht="15" customHeight="1" thickTop="1">
      <c r="A27" s="79"/>
      <c r="B27" s="76"/>
      <c r="C27" s="76"/>
      <c r="D27" s="76"/>
      <c r="E27" s="84"/>
      <c r="F27" s="84"/>
    </row>
    <row r="28" spans="1:6" s="75" customFormat="1" ht="15" customHeight="1">
      <c r="A28" s="90" t="s">
        <v>86</v>
      </c>
      <c r="B28" s="97"/>
      <c r="C28" s="97"/>
      <c r="D28" s="97"/>
      <c r="E28" s="96"/>
      <c r="F28" s="84"/>
    </row>
    <row r="29" spans="1:6" s="75" customFormat="1" ht="15" customHeight="1">
      <c r="A29" s="79" t="s">
        <v>85</v>
      </c>
      <c r="B29" s="78">
        <v>0</v>
      </c>
      <c r="C29" s="2">
        <f>'Earned Incurred YTD-6'!B50</f>
        <v>13262.36</v>
      </c>
      <c r="D29" s="78">
        <v>0</v>
      </c>
      <c r="E29" s="78">
        <v>0</v>
      </c>
      <c r="F29" s="2">
        <f>SUM(B29:E29)</f>
        <v>13262.36</v>
      </c>
    </row>
    <row r="30" spans="1:6" s="75" customFormat="1" ht="15" customHeight="1">
      <c r="A30" s="79" t="s">
        <v>84</v>
      </c>
      <c r="B30" s="2">
        <f>'Balance Sheet-1'!C17</f>
        <v>195141.44999999998</v>
      </c>
      <c r="C30" s="78">
        <v>0</v>
      </c>
      <c r="D30" s="78">
        <v>0</v>
      </c>
      <c r="E30" s="78">
        <v>0</v>
      </c>
      <c r="F30" s="2">
        <f>SUM(B30:E30)</f>
        <v>195141.44999999998</v>
      </c>
    </row>
    <row r="31" spans="1:6" s="75" customFormat="1" ht="15" customHeight="1" thickBot="1">
      <c r="A31" s="79" t="s">
        <v>72</v>
      </c>
      <c r="B31" s="304">
        <f>SUM(B29:B30)</f>
        <v>195141.44999999998</v>
      </c>
      <c r="C31" s="304">
        <f>SUM(C29:C30)</f>
        <v>13262.36</v>
      </c>
      <c r="D31" s="82">
        <f>SUM(D29:D30)</f>
        <v>0</v>
      </c>
      <c r="E31" s="82">
        <f>SUM(E29:E30)</f>
        <v>0</v>
      </c>
      <c r="F31" s="303">
        <f>SUM(F29:F30)-1</f>
        <v>208402.81</v>
      </c>
    </row>
    <row r="32" spans="1:6" s="75" customFormat="1" ht="15" customHeight="1" thickTop="1">
      <c r="A32" s="79"/>
      <c r="B32" s="76"/>
      <c r="C32" s="76"/>
      <c r="D32" s="76"/>
      <c r="E32" s="84"/>
      <c r="F32" s="84"/>
    </row>
    <row r="33" spans="1:6" s="75" customFormat="1" ht="15" customHeight="1">
      <c r="A33" s="90" t="s">
        <v>83</v>
      </c>
      <c r="B33" s="97"/>
      <c r="C33" s="97"/>
      <c r="D33" s="97"/>
      <c r="E33" s="96"/>
      <c r="F33" s="84"/>
    </row>
    <row r="34" spans="1:6" s="75" customFormat="1" ht="15" customHeight="1">
      <c r="A34" s="79" t="s">
        <v>82</v>
      </c>
      <c r="B34" s="2">
        <f>'Earned Incurred YTD-6'!B49</f>
        <v>13525.85</v>
      </c>
      <c r="C34" s="78">
        <v>0</v>
      </c>
      <c r="D34" s="78">
        <v>0</v>
      </c>
      <c r="E34" s="78">
        <v>0</v>
      </c>
      <c r="F34" s="2">
        <f>SUM(B34:E34)</f>
        <v>13525.85</v>
      </c>
    </row>
    <row r="35" spans="1:6" s="75" customFormat="1" ht="15" customHeight="1">
      <c r="A35" s="79" t="s">
        <v>81</v>
      </c>
      <c r="B35" s="78">
        <v>0</v>
      </c>
      <c r="C35" s="95">
        <v>219537.41</v>
      </c>
      <c r="D35" s="78">
        <v>0</v>
      </c>
      <c r="E35" s="78">
        <v>0</v>
      </c>
      <c r="F35" s="95">
        <f>SUM(B35:E35)</f>
        <v>219537.41</v>
      </c>
    </row>
    <row r="36" spans="1:6" s="75" customFormat="1" ht="15" customHeight="1">
      <c r="A36" s="79" t="s">
        <v>214</v>
      </c>
      <c r="B36" s="95">
        <f>'Income Statement-2'!D39</f>
        <v>32182.72</v>
      </c>
      <c r="C36" s="94">
        <v>0</v>
      </c>
      <c r="D36" s="94">
        <v>0</v>
      </c>
      <c r="E36" s="94">
        <v>0</v>
      </c>
      <c r="F36" s="95">
        <f>SUM(B36:E36)</f>
        <v>32182.72</v>
      </c>
    </row>
    <row r="37" spans="1:6" s="75" customFormat="1" ht="15" customHeight="1" thickBot="1">
      <c r="A37" s="79" t="s">
        <v>72</v>
      </c>
      <c r="B37" s="304">
        <f>SUM(B34:B36)</f>
        <v>45708.57</v>
      </c>
      <c r="C37" s="304">
        <f>SUM(C34:C36)</f>
        <v>219537.41</v>
      </c>
      <c r="D37" s="82">
        <f>SUM(D34:D36)</f>
        <v>0</v>
      </c>
      <c r="E37" s="82">
        <f>SUM(E34:E36)</f>
        <v>0</v>
      </c>
      <c r="F37" s="88">
        <f>SUM(F34:F36)</f>
        <v>265245.98</v>
      </c>
    </row>
    <row r="38" spans="1:6" s="75" customFormat="1" ht="15" customHeight="1" thickTop="1">
      <c r="A38" s="79"/>
      <c r="B38" s="306"/>
      <c r="C38" s="95"/>
      <c r="D38" s="91"/>
      <c r="E38" s="91"/>
      <c r="F38" s="316"/>
    </row>
    <row r="39" spans="1:15" s="322" customFormat="1" ht="15">
      <c r="A39" s="317" t="s">
        <v>209</v>
      </c>
      <c r="B39" s="318"/>
      <c r="C39" s="318"/>
      <c r="D39" s="318"/>
      <c r="E39" s="318"/>
      <c r="F39" s="318"/>
      <c r="G39" s="320"/>
      <c r="H39" s="320"/>
      <c r="I39" s="320"/>
      <c r="J39" s="320"/>
      <c r="K39" s="320"/>
      <c r="L39" s="320"/>
      <c r="M39" s="320"/>
      <c r="N39" s="320"/>
      <c r="O39" s="320"/>
    </row>
    <row r="40" spans="1:15" s="322" customFormat="1" ht="15">
      <c r="A40" s="322" t="s">
        <v>206</v>
      </c>
      <c r="B40" s="95">
        <f>-'[1]3Q14 Trial Balance (2)'!E204</f>
        <v>974837</v>
      </c>
      <c r="C40" s="94">
        <v>0</v>
      </c>
      <c r="D40" s="94">
        <v>0</v>
      </c>
      <c r="E40" s="94">
        <v>0</v>
      </c>
      <c r="F40" s="95">
        <f>SUM(B40:E40)</f>
        <v>974837</v>
      </c>
      <c r="G40" s="320"/>
      <c r="H40" s="320"/>
      <c r="I40" s="320"/>
      <c r="J40" s="320"/>
      <c r="K40" s="320"/>
      <c r="L40" s="320"/>
      <c r="M40" s="320"/>
      <c r="N40" s="320"/>
      <c r="O40" s="320"/>
    </row>
    <row r="41" spans="1:6" s="322" customFormat="1" ht="15.75" thickBot="1">
      <c r="A41" s="322" t="s">
        <v>72</v>
      </c>
      <c r="B41" s="93">
        <f>SUM(B40:B40)</f>
        <v>974837</v>
      </c>
      <c r="C41" s="92">
        <f>SUM(C40:C40)</f>
        <v>0</v>
      </c>
      <c r="D41" s="92">
        <f>SUM(D40:D40)</f>
        <v>0</v>
      </c>
      <c r="E41" s="92">
        <f>SUM(E40:E40)</f>
        <v>0</v>
      </c>
      <c r="F41" s="303">
        <f>SUM(F40)</f>
        <v>974837</v>
      </c>
    </row>
    <row r="42" spans="1:6" s="75" customFormat="1" ht="15" customHeight="1" thickTop="1">
      <c r="A42" s="79"/>
      <c r="B42" s="306"/>
      <c r="C42" s="95"/>
      <c r="D42" s="91"/>
      <c r="E42" s="91"/>
      <c r="F42" s="316"/>
    </row>
    <row r="43" spans="1:6" s="75" customFormat="1" ht="15" customHeight="1" thickBot="1">
      <c r="A43" s="90" t="s">
        <v>80</v>
      </c>
      <c r="B43" s="89">
        <f>B26-B31+B37+B41+1</f>
        <v>4948529.009999997</v>
      </c>
      <c r="C43" s="89">
        <f>C26-C31+C37+C41</f>
        <v>-3009869.0599999996</v>
      </c>
      <c r="D43" s="89">
        <f>D26-D31+D37+D41</f>
        <v>-888933.34</v>
      </c>
      <c r="E43" s="92">
        <f>E26-E31+E37+E41</f>
        <v>0</v>
      </c>
      <c r="F43" s="303">
        <f>F26-F31+F37+F41-1</f>
        <v>1049726.6099999975</v>
      </c>
    </row>
    <row r="44" spans="1:6" s="75" customFormat="1" ht="15" customHeight="1" thickTop="1">
      <c r="A44" s="79"/>
      <c r="B44" s="76"/>
      <c r="C44" s="76"/>
      <c r="D44" s="76"/>
      <c r="E44" s="84"/>
      <c r="F44" s="84"/>
    </row>
    <row r="45" spans="1:6" s="75" customFormat="1" ht="15" customHeight="1">
      <c r="A45" s="86" t="s">
        <v>79</v>
      </c>
      <c r="B45" s="85"/>
      <c r="C45" s="85"/>
      <c r="D45" s="85"/>
      <c r="E45" s="84"/>
      <c r="F45" s="84"/>
    </row>
    <row r="46" spans="1:6" s="75" customFormat="1" ht="15" customHeight="1">
      <c r="A46" s="79" t="s">
        <v>20</v>
      </c>
      <c r="B46" s="2">
        <f>'Premiums YTD-8'!B18</f>
        <v>5234893.18</v>
      </c>
      <c r="C46" s="2">
        <f>'Premiums YTD-8'!C18</f>
        <v>311225.02</v>
      </c>
      <c r="D46" s="78">
        <f>'Premiums YTD-8'!D18</f>
        <v>0</v>
      </c>
      <c r="E46" s="78">
        <f>'Premiums YTD-8'!E18</f>
        <v>0</v>
      </c>
      <c r="F46" s="95">
        <f>SUM(B46:E46)</f>
        <v>5546118.199999999</v>
      </c>
    </row>
    <row r="47" spans="1:6" s="75" customFormat="1" ht="15" customHeight="1">
      <c r="A47" s="79" t="s">
        <v>76</v>
      </c>
      <c r="B47" s="2">
        <f>'Losses Incurred YTD-10'!B18+'Losses Incurred YTD-10'!B24</f>
        <v>928177.6</v>
      </c>
      <c r="C47" s="2">
        <f>'Losses Incurred YTD-10'!C18+'Losses Incurred YTD-10'!C24</f>
        <v>580240.52</v>
      </c>
      <c r="D47" s="2">
        <f>'Losses Incurred YTD-10'!D18+'Losses Incurred YTD-10'!D24</f>
        <v>182249.35</v>
      </c>
      <c r="E47" s="78">
        <f>'Losses Incurred YTD-10'!E18+'Losses Incurred YTD-10'!E24</f>
        <v>0</v>
      </c>
      <c r="F47" s="95">
        <f>SUM(B47:E47)+1</f>
        <v>1690668.4700000002</v>
      </c>
    </row>
    <row r="48" spans="1:6" s="75" customFormat="1" ht="15" customHeight="1">
      <c r="A48" s="79" t="s">
        <v>78</v>
      </c>
      <c r="B48" s="2">
        <f>'Loss Expenses YTD-12'!B18</f>
        <v>234194.15</v>
      </c>
      <c r="C48" s="2">
        <f>'Loss Expenses YTD-12'!C18</f>
        <v>137653.46000000002</v>
      </c>
      <c r="D48" s="2">
        <f>'Loss Expenses YTD-12'!D18</f>
        <v>31759.88</v>
      </c>
      <c r="E48" s="78">
        <f>'Loss Expenses YTD-12'!E18</f>
        <v>0</v>
      </c>
      <c r="F48" s="95">
        <f>SUM(B48:E48)</f>
        <v>403607.49</v>
      </c>
    </row>
    <row r="49" spans="1:6" s="75" customFormat="1" ht="15" customHeight="1">
      <c r="A49" s="79" t="s">
        <v>74</v>
      </c>
      <c r="B49" s="2">
        <f>'Earned Incurred YTD-6'!B41</f>
        <v>152543.84</v>
      </c>
      <c r="C49" s="78">
        <v>0</v>
      </c>
      <c r="D49" s="78">
        <v>0</v>
      </c>
      <c r="E49" s="78">
        <v>0</v>
      </c>
      <c r="F49" s="95">
        <f>SUM(B49:E49)</f>
        <v>152543.84</v>
      </c>
    </row>
    <row r="50" spans="1:6" s="75" customFormat="1" ht="15" customHeight="1">
      <c r="A50" s="79" t="s">
        <v>73</v>
      </c>
      <c r="B50" s="2">
        <f>'Earned Incurred YTD-6'!B33</f>
        <v>27304.39</v>
      </c>
      <c r="C50" s="78">
        <v>0</v>
      </c>
      <c r="D50" s="78">
        <v>0</v>
      </c>
      <c r="E50" s="78">
        <v>0</v>
      </c>
      <c r="F50" s="95">
        <f>SUM(B50:E50)</f>
        <v>27304.39</v>
      </c>
    </row>
    <row r="51" spans="1:6" s="75" customFormat="1" ht="15" customHeight="1" thickBot="1">
      <c r="A51" s="87" t="s">
        <v>72</v>
      </c>
      <c r="B51" s="304">
        <f>SUM(B46:B50)</f>
        <v>6577113.159999999</v>
      </c>
      <c r="C51" s="304">
        <f>SUM(C46:C50)</f>
        <v>1029119</v>
      </c>
      <c r="D51" s="304">
        <f>SUM(D46:D50)</f>
        <v>214009.23</v>
      </c>
      <c r="E51" s="100">
        <f>SUM(E46:E50)</f>
        <v>0</v>
      </c>
      <c r="F51" s="303">
        <f>SUM(F46:F50)-1</f>
        <v>7820241.39</v>
      </c>
    </row>
    <row r="52" spans="1:6" s="75" customFormat="1" ht="15" customHeight="1" thickTop="1">
      <c r="A52" s="79"/>
      <c r="B52" s="76"/>
      <c r="C52" s="76"/>
      <c r="D52" s="76"/>
      <c r="E52" s="84"/>
      <c r="F52" s="84"/>
    </row>
    <row r="53" spans="1:6" s="75" customFormat="1" ht="15" customHeight="1">
      <c r="A53" s="86" t="s">
        <v>77</v>
      </c>
      <c r="B53" s="85"/>
      <c r="C53" s="85"/>
      <c r="D53" s="85"/>
      <c r="E53" s="84"/>
      <c r="F53" s="84"/>
    </row>
    <row r="54" spans="1:6" s="75" customFormat="1" ht="15" customHeight="1">
      <c r="A54" s="79" t="s">
        <v>20</v>
      </c>
      <c r="B54" s="78">
        <f>'Premiums YTD-8'!B24</f>
        <v>0</v>
      </c>
      <c r="C54" s="95">
        <f>'Premiums YTD-8'!C24</f>
        <v>5474188.66</v>
      </c>
      <c r="D54" s="78">
        <f>'Premiums YTD-8'!D24</f>
        <v>0</v>
      </c>
      <c r="E54" s="78">
        <f>'Premiums YTD-8'!E24</f>
        <v>0</v>
      </c>
      <c r="F54" s="95">
        <f>SUM(B54:E54)</f>
        <v>5474188.66</v>
      </c>
    </row>
    <row r="55" spans="1:6" s="75" customFormat="1" ht="15" customHeight="1">
      <c r="A55" s="79" t="s">
        <v>76</v>
      </c>
      <c r="B55" s="78">
        <f>'Losses Incurred YTD-10'!B31</f>
        <v>0</v>
      </c>
      <c r="C55" s="95">
        <f>'Losses Incurred YTD-10'!C31</f>
        <v>1864774.76</v>
      </c>
      <c r="D55" s="95">
        <f>'Losses Incurred YTD-10'!D31</f>
        <v>647541.4</v>
      </c>
      <c r="E55" s="95">
        <f>'Losses Incurred YTD-10'!E31</f>
        <v>62380.86</v>
      </c>
      <c r="F55" s="95">
        <f>SUM(B55:E55)</f>
        <v>2574697.02</v>
      </c>
    </row>
    <row r="56" spans="1:6" s="75" customFormat="1" ht="15" customHeight="1">
      <c r="A56" s="79" t="s">
        <v>75</v>
      </c>
      <c r="B56" s="78">
        <f>'Loss Expenses YTD-12'!B24</f>
        <v>0</v>
      </c>
      <c r="C56" s="95">
        <f>'Loss Expenses YTD-12'!C24</f>
        <v>268975.51</v>
      </c>
      <c r="D56" s="95">
        <f>'Loss Expenses YTD-12'!D24</f>
        <v>88996.56999999999</v>
      </c>
      <c r="E56" s="95">
        <f>'Loss Expenses YTD-12'!E24</f>
        <v>46075.20999999999</v>
      </c>
      <c r="F56" s="95">
        <f>SUM(B56:E56)+1</f>
        <v>404048.29000000004</v>
      </c>
    </row>
    <row r="57" spans="1:6" s="75" customFormat="1" ht="15" customHeight="1">
      <c r="A57" s="79" t="s">
        <v>74</v>
      </c>
      <c r="B57" s="78">
        <v>0</v>
      </c>
      <c r="C57" s="95">
        <f>'Earned Incurred YTD-6'!B42</f>
        <v>175449.94</v>
      </c>
      <c r="D57" s="78">
        <v>0</v>
      </c>
      <c r="E57" s="78">
        <v>0</v>
      </c>
      <c r="F57" s="95">
        <f>SUM(B57:E57)</f>
        <v>175449.94</v>
      </c>
    </row>
    <row r="58" spans="1:6" s="75" customFormat="1" ht="15" customHeight="1">
      <c r="A58" s="79" t="s">
        <v>73</v>
      </c>
      <c r="B58" s="78">
        <v>0</v>
      </c>
      <c r="C58" s="95">
        <f>'Earned Incurred YTD-6'!B34</f>
        <v>38870.020000000004</v>
      </c>
      <c r="D58" s="78">
        <v>0</v>
      </c>
      <c r="E58" s="78">
        <v>0</v>
      </c>
      <c r="F58" s="95">
        <f>SUM(B58:E58)</f>
        <v>38870.020000000004</v>
      </c>
    </row>
    <row r="59" spans="1:6" s="75" customFormat="1" ht="15" customHeight="1">
      <c r="A59" s="79" t="s">
        <v>72</v>
      </c>
      <c r="B59" s="82">
        <f>SUM(B54:B58)</f>
        <v>0</v>
      </c>
      <c r="C59" s="93">
        <f>SUM(C54:C58)+1</f>
        <v>7822259.89</v>
      </c>
      <c r="D59" s="93">
        <f>SUM(D54:D58)</f>
        <v>736537.97</v>
      </c>
      <c r="E59" s="93">
        <f>SUM(E54:E58)</f>
        <v>108456.06999999999</v>
      </c>
      <c r="F59" s="93">
        <f>SUM(F54:F58)</f>
        <v>8667253.929999998</v>
      </c>
    </row>
    <row r="60" spans="1:6" s="75" customFormat="1" ht="15" customHeight="1">
      <c r="A60" s="79"/>
      <c r="B60" s="76"/>
      <c r="C60" s="76"/>
      <c r="D60" s="76"/>
      <c r="E60" s="76"/>
      <c r="F60" s="28"/>
    </row>
    <row r="61" spans="1:6" s="75" customFormat="1" ht="15" customHeight="1" thickBot="1">
      <c r="A61" s="81" t="s">
        <v>71</v>
      </c>
      <c r="B61" s="80">
        <f>B43-B51+B59</f>
        <v>-1628584.1500000022</v>
      </c>
      <c r="C61" s="80">
        <f>C43-C51+C59</f>
        <v>3783271.83</v>
      </c>
      <c r="D61" s="80">
        <f>D43-D51+D59+1</f>
        <v>-366403.6000000001</v>
      </c>
      <c r="E61" s="80">
        <f>E43-E51+E59</f>
        <v>108456.06999999999</v>
      </c>
      <c r="F61" s="80">
        <f>F43-F51+F59+1</f>
        <v>1896740.1499999957</v>
      </c>
    </row>
    <row r="62" ht="15" customHeight="1" thickTop="1"/>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67" customWidth="1"/>
    <col min="2" max="4" width="18.7109375" style="124" customWidth="1"/>
    <col min="5" max="5" width="15.7109375" style="123" customWidth="1"/>
    <col min="6" max="16384" width="15.7109375" style="67" customWidth="1"/>
  </cols>
  <sheetData>
    <row r="1" spans="1:5" s="168" customFormat="1" ht="30" customHeight="1">
      <c r="A1" s="351" t="s">
        <v>0</v>
      </c>
      <c r="B1" s="352"/>
      <c r="C1" s="352"/>
      <c r="D1" s="353"/>
      <c r="E1" s="169"/>
    </row>
    <row r="2" spans="1:5" s="165" customFormat="1" ht="15" customHeight="1">
      <c r="A2" s="354"/>
      <c r="B2" s="355"/>
      <c r="C2" s="355"/>
      <c r="D2" s="356"/>
      <c r="E2" s="166"/>
    </row>
    <row r="3" spans="1:5" s="165" customFormat="1" ht="15" customHeight="1">
      <c r="A3" s="348" t="s">
        <v>154</v>
      </c>
      <c r="B3" s="349"/>
      <c r="C3" s="349"/>
      <c r="D3" s="350"/>
      <c r="E3" s="166"/>
    </row>
    <row r="4" spans="1:5" s="165" customFormat="1" ht="15" customHeight="1">
      <c r="A4" s="348" t="s">
        <v>153</v>
      </c>
      <c r="B4" s="349"/>
      <c r="C4" s="349"/>
      <c r="D4" s="350"/>
      <c r="E4" s="166"/>
    </row>
    <row r="5" spans="1:5" s="165" customFormat="1" ht="15" customHeight="1">
      <c r="A5" s="348" t="s">
        <v>152</v>
      </c>
      <c r="B5" s="349"/>
      <c r="C5" s="349"/>
      <c r="D5" s="350"/>
      <c r="E5" s="166"/>
    </row>
    <row r="6" spans="1:5" s="165" customFormat="1" ht="15" customHeight="1">
      <c r="A6" s="167"/>
      <c r="B6" s="163"/>
      <c r="C6" s="163"/>
      <c r="D6" s="162"/>
      <c r="E6" s="166"/>
    </row>
    <row r="7" spans="1:5" s="42" customFormat="1" ht="15" customHeight="1">
      <c r="A7" s="164"/>
      <c r="B7" s="163"/>
      <c r="C7" s="163"/>
      <c r="D7" s="162"/>
      <c r="E7" s="43"/>
    </row>
    <row r="8" spans="1:5" s="42" customFormat="1" ht="15" customHeight="1">
      <c r="A8" s="158" t="s">
        <v>151</v>
      </c>
      <c r="B8" s="161" t="s">
        <v>150</v>
      </c>
      <c r="C8" s="160"/>
      <c r="D8" s="159"/>
      <c r="E8" s="43"/>
    </row>
    <row r="9" spans="1:5" s="42" customFormat="1" ht="15" customHeight="1">
      <c r="A9" s="158"/>
      <c r="B9" s="157" t="s">
        <v>68</v>
      </c>
      <c r="C9" s="156"/>
      <c r="D9" s="155"/>
      <c r="E9" s="43"/>
    </row>
    <row r="10" spans="1:5" s="42" customFormat="1" ht="15" customHeight="1">
      <c r="A10" s="154"/>
      <c r="B10" s="153" t="s">
        <v>120</v>
      </c>
      <c r="C10" s="152"/>
      <c r="D10" s="143"/>
      <c r="E10" s="43"/>
    </row>
    <row r="11" spans="1:5" s="42" customFormat="1" ht="15" customHeight="1">
      <c r="A11" s="140" t="s">
        <v>149</v>
      </c>
      <c r="B11" s="138"/>
      <c r="C11" s="16">
        <f>'Premiums QTD-7'!F12</f>
        <v>2829877</v>
      </c>
      <c r="D11" s="143"/>
      <c r="E11" s="43"/>
    </row>
    <row r="12" spans="1:5" s="42" customFormat="1" ht="15" customHeight="1">
      <c r="A12" s="140"/>
      <c r="B12" s="138"/>
      <c r="C12" s="28"/>
      <c r="D12" s="143"/>
      <c r="E12" s="43"/>
    </row>
    <row r="13" spans="1:5" s="42" customFormat="1" ht="15" customHeight="1">
      <c r="A13" s="142" t="s">
        <v>148</v>
      </c>
      <c r="B13" s="146">
        <f>'Premiums QTD-7'!F18</f>
        <v>5546118.2</v>
      </c>
      <c r="C13" s="26"/>
      <c r="D13" s="143"/>
      <c r="E13" s="43"/>
    </row>
    <row r="14" spans="1:5" s="42" customFormat="1" ht="15" customHeight="1">
      <c r="A14" s="142" t="s">
        <v>147</v>
      </c>
      <c r="B14" s="145">
        <f>'Premiums QTD-7'!F24</f>
        <v>5424741.739999999</v>
      </c>
      <c r="C14" s="26"/>
      <c r="D14" s="143"/>
      <c r="E14" s="43"/>
    </row>
    <row r="15" spans="1:5" s="42" customFormat="1" ht="15" customHeight="1">
      <c r="A15" s="142" t="s">
        <v>146</v>
      </c>
      <c r="B15" s="138"/>
      <c r="C15" s="144">
        <f>B14-B13</f>
        <v>-121376.4600000009</v>
      </c>
      <c r="D15" s="143"/>
      <c r="E15" s="43"/>
    </row>
    <row r="16" spans="1:5" s="42" customFormat="1" ht="15" customHeight="1">
      <c r="A16" s="140" t="s">
        <v>145</v>
      </c>
      <c r="B16" s="138"/>
      <c r="C16" s="26"/>
      <c r="D16" s="151">
        <f>C11+C15</f>
        <v>2708500.539999999</v>
      </c>
      <c r="E16" s="43"/>
    </row>
    <row r="17" spans="1:4" s="42" customFormat="1" ht="15" customHeight="1">
      <c r="A17" s="142" t="s">
        <v>144</v>
      </c>
      <c r="B17" s="138"/>
      <c r="C17" s="260">
        <f>'[2]Loss Expenses Paid QTD-15'!E30</f>
        <v>1779791.81</v>
      </c>
      <c r="D17" s="143"/>
    </row>
    <row r="18" spans="1:4" s="42" customFormat="1" ht="15" customHeight="1">
      <c r="A18" s="142" t="s">
        <v>143</v>
      </c>
      <c r="B18" s="138"/>
      <c r="C18" s="299">
        <f>-'[1]3Q14 Trial Balance (2)'!D292-1</f>
        <v>42121.32000000001</v>
      </c>
      <c r="D18" s="143"/>
    </row>
    <row r="19" spans="1:5" s="42" customFormat="1" ht="15" customHeight="1">
      <c r="A19" s="140" t="s">
        <v>142</v>
      </c>
      <c r="B19" s="138"/>
      <c r="C19" s="260">
        <f>C17-C18+1</f>
        <v>1737671.49</v>
      </c>
      <c r="D19" s="143"/>
      <c r="E19" s="43"/>
    </row>
    <row r="20" spans="1:5" s="42" customFormat="1" ht="15" customHeight="1">
      <c r="A20" s="142" t="s">
        <v>141</v>
      </c>
      <c r="B20" s="146">
        <f>'Losses Incurred QTD-9'!F18+'Losses Incurred QTD-9'!F24</f>
        <v>1690668.4700000002</v>
      </c>
      <c r="C20" s="26" t="s">
        <v>120</v>
      </c>
      <c r="D20" s="143"/>
      <c r="E20" s="43"/>
    </row>
    <row r="21" spans="1:5" s="42" customFormat="1" ht="15" customHeight="1">
      <c r="A21" s="142" t="s">
        <v>140</v>
      </c>
      <c r="B21" s="145">
        <f>'Losses Incurred QTD-9'!F31</f>
        <v>2154792.6399999997</v>
      </c>
      <c r="C21" s="26"/>
      <c r="D21" s="143"/>
      <c r="E21" s="43"/>
    </row>
    <row r="22" spans="1:5" s="42" customFormat="1" ht="15" customHeight="1">
      <c r="A22" s="142" t="s">
        <v>139</v>
      </c>
      <c r="B22" s="150"/>
      <c r="C22" s="144">
        <f>B20-B21-1</f>
        <v>-464125.16999999946</v>
      </c>
      <c r="D22" s="143"/>
      <c r="E22" s="43"/>
    </row>
    <row r="23" spans="1:5" s="42" customFormat="1" ht="15" customHeight="1">
      <c r="A23" s="140" t="s">
        <v>138</v>
      </c>
      <c r="B23" s="138"/>
      <c r="C23" s="26"/>
      <c r="D23" s="300">
        <f>C19+C22</f>
        <v>1273546.3200000005</v>
      </c>
      <c r="E23" s="26"/>
    </row>
    <row r="24" spans="1:5" s="42" customFormat="1" ht="15" customHeight="1">
      <c r="A24" s="142" t="s">
        <v>137</v>
      </c>
      <c r="B24" s="138"/>
      <c r="C24" s="260">
        <f>'[2]Loss Expenses Paid QTD-15'!C30</f>
        <v>161070.09000000003</v>
      </c>
      <c r="D24" s="143"/>
      <c r="E24" s="149"/>
    </row>
    <row r="25" spans="1:5" s="42" customFormat="1" ht="15" customHeight="1">
      <c r="A25" s="142" t="s">
        <v>136</v>
      </c>
      <c r="B25" s="138"/>
      <c r="C25" s="299">
        <f>'[2]Loss Expenses Paid QTD-15'!I30</f>
        <v>145817.58000000002</v>
      </c>
      <c r="D25" s="143"/>
      <c r="E25" s="149"/>
    </row>
    <row r="26" spans="1:5" s="42" customFormat="1" ht="15" customHeight="1">
      <c r="A26" s="140" t="s">
        <v>135</v>
      </c>
      <c r="B26" s="138"/>
      <c r="C26" s="260">
        <f>C24+C25</f>
        <v>306887.67000000004</v>
      </c>
      <c r="D26" s="143"/>
      <c r="E26" s="26"/>
    </row>
    <row r="27" spans="1:5" s="42" customFormat="1" ht="15" customHeight="1">
      <c r="A27" s="142" t="s">
        <v>134</v>
      </c>
      <c r="B27" s="146">
        <f>'Loss Expenses QTD-11'!F18</f>
        <v>403607.49</v>
      </c>
      <c r="C27" s="26"/>
      <c r="D27" s="143"/>
      <c r="E27" s="149"/>
    </row>
    <row r="28" spans="1:5" s="42" customFormat="1" ht="15" customHeight="1">
      <c r="A28" s="142" t="s">
        <v>133</v>
      </c>
      <c r="B28" s="145">
        <f>'Loss Expenses QTD-11'!F24</f>
        <v>341964.48</v>
      </c>
      <c r="C28" s="26"/>
      <c r="D28" s="143"/>
      <c r="E28" s="26"/>
    </row>
    <row r="29" spans="1:5" s="42" customFormat="1" ht="15" customHeight="1">
      <c r="A29" s="142" t="s">
        <v>132</v>
      </c>
      <c r="B29" s="138"/>
      <c r="C29" s="144">
        <f>B27-B28</f>
        <v>61643.01000000001</v>
      </c>
      <c r="D29" s="143"/>
      <c r="E29" s="149"/>
    </row>
    <row r="30" spans="1:5" s="42" customFormat="1" ht="15" customHeight="1">
      <c r="A30" s="140" t="s">
        <v>131</v>
      </c>
      <c r="B30" s="138"/>
      <c r="C30" s="26"/>
      <c r="D30" s="141">
        <f>C26+C29</f>
        <v>368530.68000000005</v>
      </c>
      <c r="E30" s="26"/>
    </row>
    <row r="31" spans="1:5" s="42" customFormat="1" ht="15" customHeight="1">
      <c r="A31" s="140" t="s">
        <v>130</v>
      </c>
      <c r="B31" s="138"/>
      <c r="C31" s="26"/>
      <c r="D31" s="147">
        <f>D23+D30</f>
        <v>1642077.0000000005</v>
      </c>
      <c r="E31" s="26"/>
    </row>
    <row r="32" spans="1:5" s="42" customFormat="1" ht="15" customHeight="1">
      <c r="A32" s="142" t="s">
        <v>129</v>
      </c>
      <c r="B32" s="138"/>
      <c r="C32" s="149">
        <v>0</v>
      </c>
      <c r="D32" s="143"/>
      <c r="E32" s="149"/>
    </row>
    <row r="33" spans="1:5" s="42" customFormat="1" ht="15" customHeight="1">
      <c r="A33" s="142" t="s">
        <v>122</v>
      </c>
      <c r="B33" s="146">
        <f>-'[1]3Q14 Trial Balance (2)'!F126</f>
        <v>27304.39</v>
      </c>
      <c r="C33" s="26"/>
      <c r="D33" s="143"/>
      <c r="E33" s="43"/>
    </row>
    <row r="34" spans="1:5" s="42" customFormat="1" ht="15" customHeight="1">
      <c r="A34" s="142" t="s">
        <v>121</v>
      </c>
      <c r="B34" s="145">
        <v>14661.95</v>
      </c>
      <c r="C34" s="26"/>
      <c r="D34" s="143"/>
      <c r="E34" s="43"/>
    </row>
    <row r="35" spans="1:5" s="42" customFormat="1" ht="15" customHeight="1">
      <c r="A35" s="142" t="s">
        <v>128</v>
      </c>
      <c r="B35" s="138"/>
      <c r="C35" s="144">
        <f>B33-B34</f>
        <v>12642.439999999999</v>
      </c>
      <c r="D35" s="143"/>
      <c r="E35" s="43"/>
    </row>
    <row r="36" spans="1:5" s="42" customFormat="1" ht="15" customHeight="1">
      <c r="A36" s="140" t="s">
        <v>127</v>
      </c>
      <c r="B36" s="138"/>
      <c r="C36" s="26" t="s">
        <v>120</v>
      </c>
      <c r="D36" s="300">
        <f>C32+C35</f>
        <v>12642.439999999999</v>
      </c>
      <c r="E36" s="43"/>
    </row>
    <row r="37" spans="1:5" s="42" customFormat="1" ht="15" customHeight="1">
      <c r="A37" s="142" t="s">
        <v>126</v>
      </c>
      <c r="B37" s="138"/>
      <c r="C37" s="287">
        <f>'[1]3Q14 Trial Balance (2)'!D389</f>
        <v>237011.5</v>
      </c>
      <c r="D37" s="143"/>
      <c r="E37" s="43"/>
    </row>
    <row r="38" spans="1:5" s="42" customFormat="1" ht="15" customHeight="1">
      <c r="A38" s="142" t="s">
        <v>125</v>
      </c>
      <c r="B38" s="138"/>
      <c r="C38" s="287">
        <f>'[1]3Q14 Trial Balance (2)'!D400</f>
        <v>36510.27</v>
      </c>
      <c r="D38" s="143"/>
      <c r="E38" s="53"/>
    </row>
    <row r="39" spans="1:6" s="42" customFormat="1" ht="15" customHeight="1">
      <c r="A39" s="142" t="s">
        <v>124</v>
      </c>
      <c r="B39" s="138"/>
      <c r="C39" s="144">
        <f>'[1]3Q14 Trial Balance (2)'!D630-C43</f>
        <v>803919.1200000007</v>
      </c>
      <c r="D39" s="143"/>
      <c r="E39" s="53"/>
      <c r="F39" s="43"/>
    </row>
    <row r="40" spans="1:6" s="42" customFormat="1" ht="15" customHeight="1">
      <c r="A40" s="140" t="s">
        <v>123</v>
      </c>
      <c r="B40" s="138"/>
      <c r="C40" s="287">
        <f>SUM(C37:C39)</f>
        <v>1077440.8900000006</v>
      </c>
      <c r="D40" s="143"/>
      <c r="E40" s="53"/>
      <c r="F40" s="43"/>
    </row>
    <row r="41" spans="1:5" s="42" customFormat="1" ht="15" customHeight="1">
      <c r="A41" s="142" t="s">
        <v>122</v>
      </c>
      <c r="B41" s="146">
        <f>-'[1]3Q14 Trial Balance (2)'!F141</f>
        <v>152543.84</v>
      </c>
      <c r="C41" s="26"/>
      <c r="D41" s="143"/>
      <c r="E41" s="53"/>
    </row>
    <row r="42" spans="1:5" s="42" customFormat="1" ht="15" customHeight="1">
      <c r="A42" s="142" t="s">
        <v>121</v>
      </c>
      <c r="B42" s="145">
        <v>166804.8</v>
      </c>
      <c r="C42" s="26" t="s">
        <v>120</v>
      </c>
      <c r="D42" s="143"/>
      <c r="E42" s="43"/>
    </row>
    <row r="43" spans="1:5" s="42" customFormat="1" ht="15" customHeight="1">
      <c r="A43" s="142" t="s">
        <v>119</v>
      </c>
      <c r="B43" s="138"/>
      <c r="C43" s="144">
        <f>+B41-B42</f>
        <v>-14260.959999999992</v>
      </c>
      <c r="D43" s="143"/>
      <c r="E43" s="43"/>
    </row>
    <row r="44" spans="1:6" s="42" customFormat="1" ht="15" customHeight="1">
      <c r="A44" s="140" t="s">
        <v>118</v>
      </c>
      <c r="B44" s="138"/>
      <c r="C44" s="26"/>
      <c r="D44" s="301">
        <f>SUM(C40:C43)</f>
        <v>1063179.9300000006</v>
      </c>
      <c r="E44" s="43"/>
      <c r="F44" s="43"/>
    </row>
    <row r="45" spans="1:6" s="42" customFormat="1" ht="15" customHeight="1">
      <c r="A45" s="140" t="s">
        <v>117</v>
      </c>
      <c r="B45" s="138"/>
      <c r="C45" s="26"/>
      <c r="D45" s="302">
        <f>SUM(D36:D44)</f>
        <v>1075822.3700000006</v>
      </c>
      <c r="E45" s="43"/>
      <c r="F45" s="148"/>
    </row>
    <row r="46" spans="1:6" s="42" customFormat="1" ht="15" customHeight="1">
      <c r="A46" s="140" t="s">
        <v>116</v>
      </c>
      <c r="B46" s="138"/>
      <c r="C46" s="26"/>
      <c r="D46" s="134">
        <f>+D31+D45</f>
        <v>2717899.370000001</v>
      </c>
      <c r="E46" s="43"/>
      <c r="F46" s="148"/>
    </row>
    <row r="47" spans="1:6" s="42" customFormat="1" ht="15" customHeight="1">
      <c r="A47" s="140" t="s">
        <v>155</v>
      </c>
      <c r="B47" s="138"/>
      <c r="C47" s="26"/>
      <c r="D47" s="147">
        <f>D16-D31-D45+1</f>
        <v>-9397.830000001937</v>
      </c>
      <c r="E47" s="133"/>
      <c r="F47" s="43"/>
    </row>
    <row r="48" spans="1:4" s="42" customFormat="1" ht="15" customHeight="1">
      <c r="A48" s="142" t="s">
        <v>114</v>
      </c>
      <c r="B48" s="138"/>
      <c r="C48" s="287">
        <f>-'[1]3Q14 Trial Balance (2)'!D262-C51</f>
        <v>17141.040000000005</v>
      </c>
      <c r="D48" s="143"/>
    </row>
    <row r="49" spans="1:5" s="42" customFormat="1" ht="15" customHeight="1">
      <c r="A49" s="142" t="s">
        <v>113</v>
      </c>
      <c r="B49" s="146">
        <f>'[1]3Q14 Trial Balance (2)'!F39</f>
        <v>13525.85</v>
      </c>
      <c r="C49" s="26"/>
      <c r="D49" s="143"/>
      <c r="E49" s="43"/>
    </row>
    <row r="50" spans="1:5" s="42" customFormat="1" ht="15" customHeight="1">
      <c r="A50" s="142" t="s">
        <v>112</v>
      </c>
      <c r="B50" s="145">
        <v>13969.6</v>
      </c>
      <c r="C50" s="26"/>
      <c r="D50" s="143"/>
      <c r="E50" s="43"/>
    </row>
    <row r="51" spans="1:5" s="42" customFormat="1" ht="15" customHeight="1">
      <c r="A51" s="142" t="s">
        <v>111</v>
      </c>
      <c r="B51" s="138"/>
      <c r="C51" s="144">
        <f>B49-B50</f>
        <v>-443.75</v>
      </c>
      <c r="D51" s="143"/>
      <c r="E51" s="43"/>
    </row>
    <row r="52" spans="1:5" s="42" customFormat="1" ht="15" customHeight="1">
      <c r="A52" s="140" t="s">
        <v>110</v>
      </c>
      <c r="B52" s="138"/>
      <c r="C52" s="26"/>
      <c r="D52" s="301">
        <f>C48+C51</f>
        <v>16697.290000000005</v>
      </c>
      <c r="E52" s="43"/>
    </row>
    <row r="53" spans="1:5" s="42" customFormat="1" ht="15" customHeight="1">
      <c r="A53" s="142" t="s">
        <v>109</v>
      </c>
      <c r="B53" s="138"/>
      <c r="C53" s="26"/>
      <c r="D53" s="141">
        <f>-'[1]3Q14 Trial Balance (2)'!D269</f>
        <v>2465.65</v>
      </c>
      <c r="E53" s="43"/>
    </row>
    <row r="54" spans="1:5" s="42" customFormat="1" ht="15" customHeight="1">
      <c r="A54" s="140" t="s">
        <v>108</v>
      </c>
      <c r="B54" s="138"/>
      <c r="C54" s="26"/>
      <c r="D54" s="301">
        <f>SUM(D52:D53)</f>
        <v>19162.940000000006</v>
      </c>
      <c r="E54" s="43"/>
    </row>
    <row r="55" spans="1:5" s="42" customFormat="1" ht="15" customHeight="1">
      <c r="A55" s="139" t="s">
        <v>107</v>
      </c>
      <c r="B55" s="138"/>
      <c r="C55" s="26"/>
      <c r="D55" s="301">
        <f>-'[1]3Q14 Trial Balance (2)'!D273</f>
        <v>5001.61</v>
      </c>
      <c r="E55" s="43"/>
    </row>
    <row r="56" spans="1:6" s="42" customFormat="1" ht="15" customHeight="1">
      <c r="A56" s="137" t="s">
        <v>106</v>
      </c>
      <c r="B56" s="136"/>
      <c r="C56" s="135"/>
      <c r="D56" s="134">
        <f>D47+D54+D55</f>
        <v>14766.71999999807</v>
      </c>
      <c r="E56" s="133"/>
      <c r="F56" s="132"/>
    </row>
    <row r="57" spans="1:5" s="42" customFormat="1" ht="15" customHeight="1">
      <c r="A57" s="128"/>
      <c r="B57" s="129"/>
      <c r="C57" s="129"/>
      <c r="D57" s="129"/>
      <c r="E57" s="43"/>
    </row>
    <row r="58" spans="1:5" s="42" customFormat="1" ht="15" customHeight="1">
      <c r="A58" s="128"/>
      <c r="B58" s="129"/>
      <c r="C58" s="129"/>
      <c r="D58" s="129"/>
      <c r="E58" s="43"/>
    </row>
    <row r="59" spans="1:5" s="42" customFormat="1" ht="15" customHeight="1">
      <c r="A59" s="128"/>
      <c r="B59" s="129"/>
      <c r="C59" s="129"/>
      <c r="D59" s="129"/>
      <c r="E59" s="43"/>
    </row>
    <row r="60" spans="1:5" s="42" customFormat="1" ht="15" customHeight="1">
      <c r="A60" s="128"/>
      <c r="B60" s="129"/>
      <c r="C60" s="129"/>
      <c r="D60" s="129"/>
      <c r="E60" s="43"/>
    </row>
    <row r="61" spans="1:5" s="42" customFormat="1" ht="15" customHeight="1">
      <c r="A61" s="128"/>
      <c r="B61" s="129"/>
      <c r="C61" s="129"/>
      <c r="D61" s="129"/>
      <c r="E61" s="43"/>
    </row>
    <row r="62" spans="1:5" s="42" customFormat="1" ht="15" customHeight="1">
      <c r="A62" s="128"/>
      <c r="B62" s="129"/>
      <c r="C62" s="129"/>
      <c r="D62" s="129"/>
      <c r="E62" s="43"/>
    </row>
    <row r="63" spans="1:5" s="42" customFormat="1" ht="15" customHeight="1">
      <c r="A63" s="128"/>
      <c r="B63" s="129"/>
      <c r="C63" s="129"/>
      <c r="D63" s="129"/>
      <c r="E63" s="43"/>
    </row>
    <row r="64" spans="1:5" s="42" customFormat="1" ht="15" customHeight="1">
      <c r="A64" s="128"/>
      <c r="B64" s="131"/>
      <c r="C64" s="129"/>
      <c r="D64" s="129"/>
      <c r="E64" s="43"/>
    </row>
    <row r="65" spans="1:5" s="42" customFormat="1" ht="15" customHeight="1">
      <c r="A65" s="128"/>
      <c r="B65" s="131"/>
      <c r="C65" s="129"/>
      <c r="D65" s="129"/>
      <c r="E65" s="43"/>
    </row>
    <row r="66" spans="1:5" s="42" customFormat="1" ht="15" customHeight="1">
      <c r="A66" s="128"/>
      <c r="B66" s="131"/>
      <c r="C66" s="129"/>
      <c r="D66" s="129"/>
      <c r="E66" s="43"/>
    </row>
    <row r="67" spans="1:5" s="42" customFormat="1" ht="15" customHeight="1">
      <c r="A67" s="128"/>
      <c r="B67" s="131"/>
      <c r="C67" s="130"/>
      <c r="D67" s="129"/>
      <c r="E67" s="43"/>
    </row>
    <row r="68" spans="1:5" s="42" customFormat="1" ht="15" customHeight="1">
      <c r="A68" s="128"/>
      <c r="B68" s="131"/>
      <c r="C68" s="129"/>
      <c r="D68" s="129"/>
      <c r="E68" s="43"/>
    </row>
    <row r="69" spans="2:5" s="42" customFormat="1" ht="15" customHeight="1">
      <c r="B69" s="131"/>
      <c r="C69" s="129"/>
      <c r="D69" s="129"/>
      <c r="E69" s="43"/>
    </row>
    <row r="70" spans="1:5" s="42" customFormat="1" ht="15" customHeight="1">
      <c r="A70" s="128"/>
      <c r="B70" s="131"/>
      <c r="C70" s="129"/>
      <c r="D70" s="129"/>
      <c r="E70" s="43"/>
    </row>
    <row r="71" spans="1:5" s="42" customFormat="1" ht="15" customHeight="1">
      <c r="A71" s="128"/>
      <c r="B71" s="131"/>
      <c r="C71" s="129"/>
      <c r="D71" s="129"/>
      <c r="E71" s="43"/>
    </row>
    <row r="72" spans="1:5" s="42" customFormat="1" ht="15" customHeight="1">
      <c r="A72" s="128"/>
      <c r="B72" s="126"/>
      <c r="C72" s="129"/>
      <c r="D72" s="129"/>
      <c r="E72" s="43"/>
    </row>
    <row r="73" spans="1:5" s="42" customFormat="1" ht="15" customHeight="1">
      <c r="A73" s="128"/>
      <c r="B73" s="129"/>
      <c r="C73" s="130"/>
      <c r="D73" s="129"/>
      <c r="E73" s="43"/>
    </row>
    <row r="74" spans="1:5" s="42" customFormat="1" ht="15" customHeight="1">
      <c r="A74" s="128"/>
      <c r="B74" s="129"/>
      <c r="C74" s="129"/>
      <c r="D74" s="129"/>
      <c r="E74" s="43"/>
    </row>
    <row r="75" spans="1:5" s="42" customFormat="1" ht="15" customHeight="1">
      <c r="A75" s="128"/>
      <c r="B75" s="129"/>
      <c r="C75" s="129"/>
      <c r="D75" s="129"/>
      <c r="E75" s="43"/>
    </row>
    <row r="76" spans="1:5" s="42" customFormat="1" ht="15" customHeight="1">
      <c r="A76" s="128"/>
      <c r="B76" s="129"/>
      <c r="C76" s="129"/>
      <c r="D76" s="129"/>
      <c r="E76" s="43"/>
    </row>
    <row r="77" spans="1:5" s="42" customFormat="1" ht="15" customHeight="1">
      <c r="A77" s="128"/>
      <c r="B77" s="129"/>
      <c r="C77" s="129"/>
      <c r="D77" s="129"/>
      <c r="E77" s="43"/>
    </row>
    <row r="78" spans="1:5" s="42" customFormat="1" ht="15" customHeight="1">
      <c r="A78" s="128"/>
      <c r="B78" s="129"/>
      <c r="C78" s="129"/>
      <c r="D78" s="129"/>
      <c r="E78" s="43"/>
    </row>
    <row r="79" spans="1:5" s="42" customFormat="1" ht="15" customHeight="1">
      <c r="A79" s="128"/>
      <c r="B79" s="129"/>
      <c r="C79" s="129"/>
      <c r="D79" s="129"/>
      <c r="E79" s="43"/>
    </row>
    <row r="80" spans="1:5" s="42" customFormat="1" ht="15" customHeight="1">
      <c r="A80" s="128"/>
      <c r="B80" s="129"/>
      <c r="C80" s="129"/>
      <c r="D80" s="129"/>
      <c r="E80" s="43"/>
    </row>
    <row r="81" spans="1:5" s="42" customFormat="1" ht="15" customHeight="1">
      <c r="A81" s="128"/>
      <c r="B81" s="129"/>
      <c r="C81" s="129"/>
      <c r="D81" s="129"/>
      <c r="E81" s="43"/>
    </row>
    <row r="82" spans="1:5" s="42" customFormat="1" ht="15" customHeight="1">
      <c r="A82" s="128"/>
      <c r="B82" s="129"/>
      <c r="C82" s="129"/>
      <c r="D82" s="129"/>
      <c r="E82" s="43"/>
    </row>
    <row r="83" spans="1:5" s="42" customFormat="1" ht="15" customHeight="1">
      <c r="A83" s="128"/>
      <c r="B83" s="129"/>
      <c r="C83" s="129"/>
      <c r="D83" s="129"/>
      <c r="E83" s="43"/>
    </row>
    <row r="84" spans="1:5" s="42" customFormat="1" ht="15" customHeight="1">
      <c r="A84" s="128"/>
      <c r="B84" s="129"/>
      <c r="C84" s="129"/>
      <c r="D84" s="129"/>
      <c r="E84" s="43"/>
    </row>
    <row r="85" spans="1:5" s="42" customFormat="1" ht="15" customHeight="1">
      <c r="A85" s="128"/>
      <c r="B85" s="129"/>
      <c r="C85" s="129"/>
      <c r="D85" s="129"/>
      <c r="E85" s="43"/>
    </row>
    <row r="86" spans="1:5" s="42" customFormat="1" ht="15" customHeight="1">
      <c r="A86" s="128"/>
      <c r="B86" s="129"/>
      <c r="C86" s="129"/>
      <c r="D86" s="129"/>
      <c r="E86" s="43"/>
    </row>
    <row r="87" spans="1:5" s="42" customFormat="1" ht="15" customHeight="1">
      <c r="A87" s="128"/>
      <c r="B87" s="129"/>
      <c r="C87" s="129"/>
      <c r="D87" s="129"/>
      <c r="E87" s="43"/>
    </row>
    <row r="88" spans="1:5" s="42" customFormat="1" ht="15" customHeight="1">
      <c r="A88" s="128"/>
      <c r="B88" s="129"/>
      <c r="C88" s="129"/>
      <c r="D88" s="129"/>
      <c r="E88" s="43"/>
    </row>
    <row r="89" spans="1:5" s="42" customFormat="1" ht="15" customHeight="1">
      <c r="A89" s="128"/>
      <c r="B89" s="129"/>
      <c r="C89" s="126"/>
      <c r="D89" s="126"/>
      <c r="E89" s="43"/>
    </row>
    <row r="90" spans="1:5" s="42" customFormat="1" ht="15" customHeight="1">
      <c r="A90" s="128"/>
      <c r="B90" s="129"/>
      <c r="C90" s="126"/>
      <c r="D90" s="126"/>
      <c r="E90" s="43"/>
    </row>
    <row r="91" spans="1:5" s="42" customFormat="1" ht="15" customHeight="1">
      <c r="A91" s="128"/>
      <c r="B91" s="129"/>
      <c r="C91" s="126"/>
      <c r="D91" s="126"/>
      <c r="E91" s="43"/>
    </row>
    <row r="92" spans="1:5" s="42" customFormat="1" ht="15" customHeight="1">
      <c r="A92" s="128"/>
      <c r="B92" s="126"/>
      <c r="C92" s="126"/>
      <c r="D92" s="126"/>
      <c r="E92" s="43"/>
    </row>
    <row r="93" spans="1:5" s="42" customFormat="1" ht="15" customHeight="1">
      <c r="A93" s="128"/>
      <c r="B93" s="126"/>
      <c r="C93" s="126"/>
      <c r="D93" s="126"/>
      <c r="E93" s="43"/>
    </row>
    <row r="94" spans="1:5" s="42" customFormat="1" ht="15" customHeight="1">
      <c r="A94" s="128"/>
      <c r="B94" s="126"/>
      <c r="C94" s="126"/>
      <c r="D94" s="126"/>
      <c r="E94" s="43"/>
    </row>
    <row r="95" spans="1:5" s="42" customFormat="1" ht="15" customHeight="1">
      <c r="A95" s="128"/>
      <c r="B95" s="126"/>
      <c r="C95" s="126"/>
      <c r="D95" s="126"/>
      <c r="E95" s="43"/>
    </row>
    <row r="96" spans="1:5" s="42" customFormat="1" ht="15" customHeight="1">
      <c r="A96" s="128"/>
      <c r="B96" s="126"/>
      <c r="C96" s="126"/>
      <c r="D96" s="126"/>
      <c r="E96" s="43"/>
    </row>
    <row r="97" spans="1:5" s="42" customFormat="1" ht="15" customHeight="1">
      <c r="A97" s="128"/>
      <c r="B97" s="126"/>
      <c r="C97" s="126"/>
      <c r="D97" s="126"/>
      <c r="E97" s="43"/>
    </row>
    <row r="98" spans="1:5" s="42" customFormat="1" ht="15" customHeight="1">
      <c r="A98" s="128"/>
      <c r="B98" s="126"/>
      <c r="C98" s="126"/>
      <c r="D98" s="126"/>
      <c r="E98" s="43"/>
    </row>
    <row r="99" spans="1:5" s="42" customFormat="1" ht="15" customHeight="1">
      <c r="A99" s="128"/>
      <c r="B99" s="126"/>
      <c r="C99" s="126"/>
      <c r="D99" s="126"/>
      <c r="E99" s="43"/>
    </row>
    <row r="100" spans="1:5" s="42" customFormat="1" ht="15" customHeight="1">
      <c r="A100" s="128"/>
      <c r="B100" s="126"/>
      <c r="C100" s="126"/>
      <c r="D100" s="126"/>
      <c r="E100" s="43"/>
    </row>
    <row r="101" spans="1:5" s="42" customFormat="1" ht="15" customHeight="1">
      <c r="A101" s="128"/>
      <c r="B101" s="126"/>
      <c r="C101" s="126"/>
      <c r="D101" s="126"/>
      <c r="E101" s="43"/>
    </row>
    <row r="102" spans="1:5" s="42" customFormat="1" ht="15" customHeight="1">
      <c r="A102" s="128"/>
      <c r="B102" s="126"/>
      <c r="C102" s="126"/>
      <c r="D102" s="126"/>
      <c r="E102" s="43"/>
    </row>
    <row r="103" spans="1:5" s="42" customFormat="1" ht="15" customHeight="1">
      <c r="A103" s="128"/>
      <c r="B103" s="126"/>
      <c r="C103" s="126"/>
      <c r="D103" s="126"/>
      <c r="E103" s="43"/>
    </row>
    <row r="104" spans="1:5" s="42" customFormat="1" ht="15" customHeight="1">
      <c r="A104" s="128"/>
      <c r="B104" s="126"/>
      <c r="C104" s="126"/>
      <c r="D104" s="126"/>
      <c r="E104" s="43"/>
    </row>
    <row r="105" spans="1:5" s="42" customFormat="1" ht="15" customHeight="1">
      <c r="A105" s="128"/>
      <c r="B105" s="126"/>
      <c r="C105" s="126"/>
      <c r="D105" s="126"/>
      <c r="E105" s="43"/>
    </row>
    <row r="106" spans="1:5" s="42" customFormat="1" ht="15" customHeight="1">
      <c r="A106" s="128"/>
      <c r="B106" s="126"/>
      <c r="C106" s="126"/>
      <c r="D106" s="126"/>
      <c r="E106" s="43"/>
    </row>
    <row r="107" spans="1:5" s="42" customFormat="1" ht="15" customHeight="1">
      <c r="A107" s="128"/>
      <c r="B107" s="126"/>
      <c r="C107" s="126"/>
      <c r="D107" s="126"/>
      <c r="E107" s="43"/>
    </row>
    <row r="108" spans="1:5" s="42" customFormat="1" ht="15" customHeight="1">
      <c r="A108" s="128"/>
      <c r="B108" s="126"/>
      <c r="C108" s="126"/>
      <c r="D108" s="126"/>
      <c r="E108" s="43"/>
    </row>
    <row r="109" spans="1:5" s="42" customFormat="1" ht="15" customHeight="1">
      <c r="A109" s="128"/>
      <c r="B109" s="126"/>
      <c r="C109" s="126"/>
      <c r="D109" s="126"/>
      <c r="E109" s="43"/>
    </row>
    <row r="110" spans="1:5" s="42" customFormat="1" ht="15" customHeight="1">
      <c r="A110" s="128"/>
      <c r="B110" s="126"/>
      <c r="C110" s="126"/>
      <c r="D110" s="126"/>
      <c r="E110" s="43"/>
    </row>
    <row r="111" spans="1:5" s="42" customFormat="1" ht="15" customHeight="1">
      <c r="A111" s="128"/>
      <c r="B111" s="126"/>
      <c r="C111" s="126"/>
      <c r="D111" s="126"/>
      <c r="E111" s="43"/>
    </row>
    <row r="112" spans="1:5" s="42" customFormat="1" ht="15" customHeight="1">
      <c r="A112" s="128"/>
      <c r="B112" s="126"/>
      <c r="C112" s="126"/>
      <c r="D112" s="126"/>
      <c r="E112" s="43"/>
    </row>
    <row r="113" spans="1:5" s="42" customFormat="1" ht="15" customHeight="1">
      <c r="A113" s="128"/>
      <c r="B113" s="126"/>
      <c r="C113" s="126"/>
      <c r="D113" s="126"/>
      <c r="E113" s="43"/>
    </row>
    <row r="114" spans="1:5" s="42" customFormat="1" ht="15" customHeight="1">
      <c r="A114" s="128"/>
      <c r="B114" s="126"/>
      <c r="C114" s="126"/>
      <c r="D114" s="126"/>
      <c r="E114" s="43"/>
    </row>
    <row r="115" spans="1:5" s="42" customFormat="1" ht="15" customHeight="1">
      <c r="A115" s="128"/>
      <c r="B115" s="126"/>
      <c r="C115" s="126"/>
      <c r="D115" s="126"/>
      <c r="E115" s="43"/>
    </row>
    <row r="116" spans="1:5" s="42" customFormat="1" ht="15" customHeight="1">
      <c r="A116" s="128"/>
      <c r="B116" s="126"/>
      <c r="C116" s="126"/>
      <c r="D116" s="126"/>
      <c r="E116" s="43"/>
    </row>
    <row r="117" spans="1:5" s="42" customFormat="1" ht="15" customHeight="1">
      <c r="A117" s="128"/>
      <c r="B117" s="126"/>
      <c r="C117" s="126"/>
      <c r="D117" s="126"/>
      <c r="E117" s="43"/>
    </row>
    <row r="118" spans="1:5" s="42" customFormat="1" ht="15" customHeight="1">
      <c r="A118" s="128"/>
      <c r="B118" s="126"/>
      <c r="C118" s="126"/>
      <c r="D118" s="126"/>
      <c r="E118" s="43"/>
    </row>
    <row r="119" spans="1:5" s="42" customFormat="1" ht="15" customHeight="1">
      <c r="A119" s="128"/>
      <c r="B119" s="126"/>
      <c r="C119" s="126"/>
      <c r="D119" s="126"/>
      <c r="E119" s="43"/>
    </row>
    <row r="120" spans="1:5" s="42" customFormat="1" ht="15" customHeight="1">
      <c r="A120" s="128"/>
      <c r="B120" s="126"/>
      <c r="C120" s="126"/>
      <c r="D120" s="126"/>
      <c r="E120" s="43"/>
    </row>
    <row r="121" spans="1:5" s="42" customFormat="1" ht="15" customHeight="1">
      <c r="A121" s="127"/>
      <c r="B121" s="126"/>
      <c r="C121" s="126"/>
      <c r="D121" s="126"/>
      <c r="E121" s="43"/>
    </row>
    <row r="122" spans="1:5" s="42" customFormat="1" ht="15" customHeight="1">
      <c r="A122" s="127"/>
      <c r="B122" s="126"/>
      <c r="C122" s="126"/>
      <c r="D122" s="126"/>
      <c r="E122" s="43"/>
    </row>
    <row r="123" spans="1:5" s="42" customFormat="1" ht="15" customHeight="1">
      <c r="A123" s="127"/>
      <c r="B123" s="126"/>
      <c r="C123" s="126"/>
      <c r="D123" s="126"/>
      <c r="E123" s="43"/>
    </row>
    <row r="124" spans="1:5" s="42" customFormat="1" ht="15" customHeight="1">
      <c r="A124" s="127"/>
      <c r="B124" s="126"/>
      <c r="C124" s="126"/>
      <c r="D124" s="126"/>
      <c r="E124" s="43"/>
    </row>
    <row r="125" spans="1:5" s="42" customFormat="1" ht="15" customHeight="1">
      <c r="A125" s="127"/>
      <c r="B125" s="126"/>
      <c r="C125" s="126"/>
      <c r="D125" s="126"/>
      <c r="E125" s="43"/>
    </row>
    <row r="126" spans="1:5" s="42" customFormat="1" ht="15" customHeight="1">
      <c r="A126" s="127"/>
      <c r="B126" s="126"/>
      <c r="C126" s="126"/>
      <c r="D126" s="126"/>
      <c r="E126" s="43"/>
    </row>
    <row r="127" spans="1:5" s="42" customFormat="1" ht="15" customHeight="1">
      <c r="A127" s="127"/>
      <c r="B127" s="126"/>
      <c r="C127" s="126"/>
      <c r="D127" s="126"/>
      <c r="E127" s="43"/>
    </row>
    <row r="128" ht="15" customHeight="1">
      <c r="A128" s="125"/>
    </row>
    <row r="129" s="67" customFormat="1" ht="15" customHeight="1">
      <c r="A129" s="125"/>
    </row>
    <row r="130" s="67" customFormat="1" ht="15" customHeight="1">
      <c r="A130" s="125"/>
    </row>
    <row r="131" s="67" customFormat="1" ht="15" customHeight="1">
      <c r="A131" s="125"/>
    </row>
    <row r="132" s="67" customFormat="1" ht="15" customHeight="1">
      <c r="A132" s="125"/>
    </row>
    <row r="133" s="67" customFormat="1" ht="15" customHeight="1">
      <c r="A133" s="125"/>
    </row>
    <row r="134" s="67" customFormat="1" ht="15" customHeight="1">
      <c r="A134" s="125"/>
    </row>
    <row r="135" s="67" customFormat="1" ht="15" customHeight="1">
      <c r="A135" s="125"/>
    </row>
    <row r="136" s="67" customFormat="1" ht="15" customHeight="1">
      <c r="A136" s="125"/>
    </row>
    <row r="137" s="67" customFormat="1" ht="15" customHeight="1">
      <c r="A137" s="125"/>
    </row>
    <row r="138" s="67" customFormat="1" ht="15" customHeight="1">
      <c r="A138" s="125"/>
    </row>
    <row r="139" s="67" customFormat="1" ht="15" customHeight="1">
      <c r="A139" s="125"/>
    </row>
    <row r="140" s="67" customFormat="1" ht="15" customHeight="1">
      <c r="A140" s="125"/>
    </row>
    <row r="141" s="67" customFormat="1" ht="15" customHeight="1">
      <c r="A141" s="125"/>
    </row>
    <row r="142" s="67" customFormat="1" ht="15" customHeight="1">
      <c r="A142" s="125"/>
    </row>
    <row r="143" s="67" customFormat="1" ht="15" customHeight="1">
      <c r="A143" s="125"/>
    </row>
    <row r="144" s="67" customFormat="1" ht="15" customHeight="1">
      <c r="A144" s="125"/>
    </row>
    <row r="145" s="67" customFormat="1" ht="15" customHeight="1">
      <c r="A145" s="125"/>
    </row>
    <row r="146" s="67" customFormat="1" ht="15" customHeight="1">
      <c r="A146" s="125"/>
    </row>
    <row r="147" s="67" customFormat="1" ht="15" customHeight="1">
      <c r="A147" s="125"/>
    </row>
    <row r="148" s="67" customFormat="1" ht="15" customHeight="1">
      <c r="A148" s="125"/>
    </row>
    <row r="149" s="67" customFormat="1" ht="15" customHeight="1">
      <c r="A149" s="125"/>
    </row>
    <row r="150" s="67" customFormat="1" ht="15" customHeight="1">
      <c r="A150" s="125"/>
    </row>
    <row r="151" s="67" customFormat="1" ht="15" customHeight="1">
      <c r="A151" s="125"/>
    </row>
    <row r="152" s="67" customFormat="1" ht="15" customHeight="1">
      <c r="A152" s="125"/>
    </row>
    <row r="153" s="67" customFormat="1" ht="15" customHeight="1">
      <c r="A153" s="125"/>
    </row>
    <row r="154" s="67" customFormat="1" ht="15" customHeight="1">
      <c r="A154" s="125"/>
    </row>
    <row r="155" s="67" customFormat="1" ht="15" customHeight="1">
      <c r="A155" s="125"/>
    </row>
    <row r="156" s="67" customFormat="1" ht="15" customHeight="1">
      <c r="A156" s="125"/>
    </row>
    <row r="157" s="67" customFormat="1" ht="15" customHeight="1">
      <c r="A157" s="125"/>
    </row>
    <row r="158" s="67" customFormat="1" ht="15" customHeight="1">
      <c r="A158" s="125"/>
    </row>
    <row r="159" s="67" customFormat="1" ht="15" customHeight="1">
      <c r="A159" s="125"/>
    </row>
    <row r="160" s="67" customFormat="1" ht="15" customHeight="1">
      <c r="A160" s="125"/>
    </row>
    <row r="161" s="67" customFormat="1" ht="15" customHeight="1">
      <c r="A161" s="125"/>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67" customWidth="1"/>
    <col min="2" max="4" width="18.7109375" style="124" customWidth="1"/>
    <col min="5" max="5" width="15.7109375" style="123" customWidth="1"/>
    <col min="6" max="16384" width="15.7109375" style="67" customWidth="1"/>
  </cols>
  <sheetData>
    <row r="1" spans="1:5" s="168" customFormat="1" ht="30" customHeight="1">
      <c r="A1" s="351" t="s">
        <v>0</v>
      </c>
      <c r="B1" s="352"/>
      <c r="C1" s="352"/>
      <c r="D1" s="353"/>
      <c r="E1" s="169"/>
    </row>
    <row r="2" spans="1:5" s="165" customFormat="1" ht="15" customHeight="1">
      <c r="A2" s="354"/>
      <c r="B2" s="355"/>
      <c r="C2" s="355"/>
      <c r="D2" s="356"/>
      <c r="E2" s="166"/>
    </row>
    <row r="3" spans="1:5" s="165" customFormat="1" ht="15" customHeight="1">
      <c r="A3" s="348" t="s">
        <v>154</v>
      </c>
      <c r="B3" s="349"/>
      <c r="C3" s="349"/>
      <c r="D3" s="350"/>
      <c r="E3" s="166"/>
    </row>
    <row r="4" spans="1:5" s="165" customFormat="1" ht="15" customHeight="1">
      <c r="A4" s="348" t="s">
        <v>153</v>
      </c>
      <c r="B4" s="349"/>
      <c r="C4" s="349"/>
      <c r="D4" s="350"/>
      <c r="E4" s="166"/>
    </row>
    <row r="5" spans="1:5" s="165" customFormat="1" ht="15" customHeight="1">
      <c r="A5" s="348" t="s">
        <v>156</v>
      </c>
      <c r="B5" s="349"/>
      <c r="C5" s="349"/>
      <c r="D5" s="350"/>
      <c r="E5" s="166"/>
    </row>
    <row r="6" spans="1:5" s="165" customFormat="1" ht="15" customHeight="1">
      <c r="A6" s="167"/>
      <c r="B6" s="163"/>
      <c r="C6" s="163"/>
      <c r="D6" s="162"/>
      <c r="E6" s="166"/>
    </row>
    <row r="7" spans="1:5" s="42" customFormat="1" ht="15" customHeight="1">
      <c r="A7" s="164"/>
      <c r="B7" s="163"/>
      <c r="C7" s="163"/>
      <c r="D7" s="162"/>
      <c r="E7" s="43"/>
    </row>
    <row r="8" spans="1:5" s="42" customFormat="1" ht="15" customHeight="1">
      <c r="A8" s="158" t="s">
        <v>151</v>
      </c>
      <c r="B8" s="161" t="s">
        <v>150</v>
      </c>
      <c r="C8" s="160"/>
      <c r="D8" s="159"/>
      <c r="E8" s="43"/>
    </row>
    <row r="9" spans="1:5" s="42" customFormat="1" ht="15" customHeight="1">
      <c r="A9" s="158"/>
      <c r="B9" s="157" t="s">
        <v>67</v>
      </c>
      <c r="C9" s="156"/>
      <c r="D9" s="155"/>
      <c r="E9" s="43"/>
    </row>
    <row r="10" spans="1:5" s="42" customFormat="1" ht="15" customHeight="1">
      <c r="A10" s="154"/>
      <c r="B10" s="153" t="s">
        <v>120</v>
      </c>
      <c r="C10" s="152"/>
      <c r="D10" s="143"/>
      <c r="E10" s="43"/>
    </row>
    <row r="11" spans="1:5" s="42" customFormat="1" ht="15" customHeight="1">
      <c r="A11" s="140" t="s">
        <v>149</v>
      </c>
      <c r="B11" s="138"/>
      <c r="C11" s="16">
        <f>'Premiums YTD-8'!F12</f>
        <v>8123993</v>
      </c>
      <c r="D11" s="143"/>
      <c r="E11" s="43"/>
    </row>
    <row r="12" spans="1:5" s="42" customFormat="1" ht="15" customHeight="1">
      <c r="A12" s="140"/>
      <c r="B12" s="138"/>
      <c r="C12" s="28"/>
      <c r="D12" s="143"/>
      <c r="E12" s="43"/>
    </row>
    <row r="13" spans="1:5" s="42" customFormat="1" ht="15" customHeight="1">
      <c r="A13" s="142" t="s">
        <v>148</v>
      </c>
      <c r="B13" s="146">
        <f>'Premiums YTD-8'!F18</f>
        <v>5546118.2</v>
      </c>
      <c r="C13" s="26"/>
      <c r="D13" s="143"/>
      <c r="E13" s="43"/>
    </row>
    <row r="14" spans="1:5" s="42" customFormat="1" ht="15" customHeight="1">
      <c r="A14" s="142" t="s">
        <v>147</v>
      </c>
      <c r="B14" s="145">
        <f>'Premiums YTD-8'!F24</f>
        <v>5474188.66</v>
      </c>
      <c r="C14" s="26"/>
      <c r="D14" s="143"/>
      <c r="E14" s="43"/>
    </row>
    <row r="15" spans="1:5" s="42" customFormat="1" ht="15" customHeight="1">
      <c r="A15" s="142" t="s">
        <v>146</v>
      </c>
      <c r="B15" s="138"/>
      <c r="C15" s="144">
        <f>B14-B13+1</f>
        <v>-71928.54000000004</v>
      </c>
      <c r="D15" s="143"/>
      <c r="E15" s="43"/>
    </row>
    <row r="16" spans="1:5" s="42" customFormat="1" ht="15" customHeight="1">
      <c r="A16" s="140" t="s">
        <v>145</v>
      </c>
      <c r="B16" s="138"/>
      <c r="C16" s="26"/>
      <c r="D16" s="151">
        <f>C11+C15</f>
        <v>8052064.46</v>
      </c>
      <c r="E16" s="43"/>
    </row>
    <row r="17" spans="1:4" s="42" customFormat="1" ht="15" customHeight="1">
      <c r="A17" s="142" t="s">
        <v>144</v>
      </c>
      <c r="B17" s="138"/>
      <c r="C17" s="260">
        <f>'[2]Loss Expenses Paid YTD-16'!E30</f>
        <v>3838503.95</v>
      </c>
      <c r="D17" s="143"/>
    </row>
    <row r="18" spans="1:4" s="42" customFormat="1" ht="15" customHeight="1">
      <c r="A18" s="142" t="s">
        <v>143</v>
      </c>
      <c r="B18" s="138"/>
      <c r="C18" s="299">
        <f>-'[1]3Q14 Trial Balance (2)'!F292+1</f>
        <v>53703.450000000004</v>
      </c>
      <c r="D18" s="143"/>
    </row>
    <row r="19" spans="1:5" s="42" customFormat="1" ht="15" customHeight="1">
      <c r="A19" s="140" t="s">
        <v>142</v>
      </c>
      <c r="B19" s="138"/>
      <c r="C19" s="296">
        <f>C17-C18</f>
        <v>3784800.5</v>
      </c>
      <c r="D19" s="143"/>
      <c r="E19" s="43"/>
    </row>
    <row r="20" spans="1:5" s="42" customFormat="1" ht="15" customHeight="1">
      <c r="A20" s="142" t="s">
        <v>141</v>
      </c>
      <c r="B20" s="146">
        <f>'Losses Incurred YTD-10'!F18+'Losses Incurred YTD-10'!F24</f>
        <v>1690668.4700000002</v>
      </c>
      <c r="C20" s="296" t="s">
        <v>120</v>
      </c>
      <c r="D20" s="143"/>
      <c r="E20" s="43"/>
    </row>
    <row r="21" spans="1:5" s="42" customFormat="1" ht="15" customHeight="1">
      <c r="A21" s="142" t="s">
        <v>140</v>
      </c>
      <c r="B21" s="145">
        <f>'Losses Incurred YTD-10'!F31</f>
        <v>2574697.0199999996</v>
      </c>
      <c r="C21" s="296"/>
      <c r="D21" s="143"/>
      <c r="E21" s="43"/>
    </row>
    <row r="22" spans="1:5" s="42" customFormat="1" ht="15" customHeight="1">
      <c r="A22" s="142" t="s">
        <v>139</v>
      </c>
      <c r="B22" s="150"/>
      <c r="C22" s="144">
        <f>B20-B21</f>
        <v>-884028.5499999993</v>
      </c>
      <c r="D22" s="143"/>
      <c r="E22" s="43"/>
    </row>
    <row r="23" spans="1:5" s="42" customFormat="1" ht="15" customHeight="1">
      <c r="A23" s="140" t="s">
        <v>138</v>
      </c>
      <c r="B23" s="138"/>
      <c r="C23" s="296"/>
      <c r="D23" s="297">
        <f>C19+C22</f>
        <v>2900771.9500000007</v>
      </c>
      <c r="E23" s="26"/>
    </row>
    <row r="24" spans="1:5" s="42" customFormat="1" ht="15" customHeight="1">
      <c r="A24" s="142" t="s">
        <v>137</v>
      </c>
      <c r="B24" s="138"/>
      <c r="C24" s="296">
        <f>'[2]Loss Expenses Paid YTD-16'!C30</f>
        <v>457617.58999999997</v>
      </c>
      <c r="D24" s="297"/>
      <c r="E24" s="149"/>
    </row>
    <row r="25" spans="1:5" s="42" customFormat="1" ht="15" customHeight="1">
      <c r="A25" s="142" t="s">
        <v>136</v>
      </c>
      <c r="B25" s="138"/>
      <c r="C25" s="144">
        <f>'[2]Loss Expenses Paid YTD-16'!I30</f>
        <v>496926.45999999996</v>
      </c>
      <c r="D25" s="297"/>
      <c r="E25" s="149"/>
    </row>
    <row r="26" spans="1:5" s="42" customFormat="1" ht="15" customHeight="1">
      <c r="A26" s="140" t="s">
        <v>135</v>
      </c>
      <c r="B26" s="138"/>
      <c r="C26" s="296">
        <f>C24+C25</f>
        <v>954544.0499999999</v>
      </c>
      <c r="D26" s="297"/>
      <c r="E26" s="26"/>
    </row>
    <row r="27" spans="1:5" s="42" customFormat="1" ht="15" customHeight="1">
      <c r="A27" s="142" t="s">
        <v>134</v>
      </c>
      <c r="B27" s="146">
        <f>'Loss Expenses YTD-12'!F18</f>
        <v>403607.49</v>
      </c>
      <c r="C27" s="296"/>
      <c r="D27" s="297"/>
      <c r="E27" s="149"/>
    </row>
    <row r="28" spans="1:5" s="42" customFormat="1" ht="15" customHeight="1">
      <c r="A28" s="142" t="s">
        <v>133</v>
      </c>
      <c r="B28" s="145">
        <f>'Loss Expenses YTD-12'!F24</f>
        <v>404048.29000000004</v>
      </c>
      <c r="C28" s="296"/>
      <c r="D28" s="297"/>
      <c r="E28" s="26"/>
    </row>
    <row r="29" spans="1:5" s="42" customFormat="1" ht="15" customHeight="1">
      <c r="A29" s="142" t="s">
        <v>132</v>
      </c>
      <c r="B29" s="138"/>
      <c r="C29" s="144">
        <f>B27-B28</f>
        <v>-440.80000000004657</v>
      </c>
      <c r="D29" s="297"/>
      <c r="E29" s="149"/>
    </row>
    <row r="30" spans="1:5" s="42" customFormat="1" ht="15" customHeight="1">
      <c r="A30" s="140" t="s">
        <v>131</v>
      </c>
      <c r="B30" s="138"/>
      <c r="C30" s="296"/>
      <c r="D30" s="298">
        <f>C26+C29</f>
        <v>954103.2499999999</v>
      </c>
      <c r="E30" s="26"/>
    </row>
    <row r="31" spans="1:5" s="42" customFormat="1" ht="15" customHeight="1">
      <c r="A31" s="140" t="s">
        <v>130</v>
      </c>
      <c r="B31" s="138"/>
      <c r="C31" s="296"/>
      <c r="D31" s="147">
        <f>D23+D30</f>
        <v>3854875.2000000007</v>
      </c>
      <c r="E31" s="26"/>
    </row>
    <row r="32" spans="1:5" s="42" customFormat="1" ht="15" customHeight="1">
      <c r="A32" s="142" t="s">
        <v>129</v>
      </c>
      <c r="B32" s="138"/>
      <c r="C32" s="260">
        <f>21750+14286.63+390.84+13468.53</f>
        <v>49895.99999999999</v>
      </c>
      <c r="D32" s="143"/>
      <c r="E32" s="149"/>
    </row>
    <row r="33" spans="1:5" s="42" customFormat="1" ht="15" customHeight="1">
      <c r="A33" s="142" t="s">
        <v>122</v>
      </c>
      <c r="B33" s="146">
        <f>-'[1]3Q14 Trial Balance (2)'!F126</f>
        <v>27304.39</v>
      </c>
      <c r="C33" s="296"/>
      <c r="D33" s="143"/>
      <c r="E33" s="43"/>
    </row>
    <row r="34" spans="1:5" s="42" customFormat="1" ht="15" customHeight="1">
      <c r="A34" s="142" t="s">
        <v>121</v>
      </c>
      <c r="B34" s="145">
        <v>38870.020000000004</v>
      </c>
      <c r="C34" s="296"/>
      <c r="D34" s="143"/>
      <c r="E34" s="43"/>
    </row>
    <row r="35" spans="1:5" s="42" customFormat="1" ht="15" customHeight="1">
      <c r="A35" s="142" t="s">
        <v>128</v>
      </c>
      <c r="B35" s="138"/>
      <c r="C35" s="144">
        <f>B33-B34</f>
        <v>-11565.630000000005</v>
      </c>
      <c r="D35" s="143"/>
      <c r="E35" s="43"/>
    </row>
    <row r="36" spans="1:5" s="42" customFormat="1" ht="15" customHeight="1">
      <c r="A36" s="140" t="s">
        <v>127</v>
      </c>
      <c r="B36" s="138"/>
      <c r="C36" s="26" t="s">
        <v>120</v>
      </c>
      <c r="D36" s="297">
        <f>C32+C35</f>
        <v>38330.36999999999</v>
      </c>
      <c r="E36" s="43"/>
    </row>
    <row r="37" spans="1:5" s="42" customFormat="1" ht="15" customHeight="1">
      <c r="A37" s="142" t="s">
        <v>126</v>
      </c>
      <c r="B37" s="138"/>
      <c r="C37" s="287">
        <f>'[1]3Q14 Trial Balance (2)'!F389</f>
        <v>688869.4</v>
      </c>
      <c r="D37" s="143"/>
      <c r="E37" s="43"/>
    </row>
    <row r="38" spans="1:5" s="42" customFormat="1" ht="15" customHeight="1">
      <c r="A38" s="142" t="s">
        <v>125</v>
      </c>
      <c r="B38" s="138"/>
      <c r="C38" s="287">
        <f>'[1]3Q14 Trial Balance (2)'!F400</f>
        <v>114833.57</v>
      </c>
      <c r="D38" s="143"/>
      <c r="E38" s="53"/>
    </row>
    <row r="39" spans="1:6" s="42" customFormat="1" ht="15" customHeight="1">
      <c r="A39" s="142" t="s">
        <v>124</v>
      </c>
      <c r="B39" s="138"/>
      <c r="C39" s="144">
        <f>'[1]3Q14 Trial Balance (2)'!F630-C43+3</f>
        <v>2573937.310000002</v>
      </c>
      <c r="D39" s="143"/>
      <c r="E39" s="53"/>
      <c r="F39" s="43"/>
    </row>
    <row r="40" spans="1:6" s="42" customFormat="1" ht="15" customHeight="1">
      <c r="A40" s="140" t="s">
        <v>123</v>
      </c>
      <c r="B40" s="138"/>
      <c r="C40" s="287">
        <f>SUM(C37:C39)</f>
        <v>3377640.280000002</v>
      </c>
      <c r="D40" s="143"/>
      <c r="E40" s="53"/>
      <c r="F40" s="43"/>
    </row>
    <row r="41" spans="1:5" s="42" customFormat="1" ht="15" customHeight="1">
      <c r="A41" s="142" t="s">
        <v>122</v>
      </c>
      <c r="B41" s="146">
        <f>-'[1]3Q14 Trial Balance (2)'!F141</f>
        <v>152543.84</v>
      </c>
      <c r="C41" s="26"/>
      <c r="D41" s="143"/>
      <c r="E41" s="53"/>
    </row>
    <row r="42" spans="1:5" s="42" customFormat="1" ht="15" customHeight="1">
      <c r="A42" s="142" t="s">
        <v>121</v>
      </c>
      <c r="B42" s="145">
        <v>175449.94</v>
      </c>
      <c r="C42" s="26" t="s">
        <v>120</v>
      </c>
      <c r="D42" s="143"/>
      <c r="E42" s="43"/>
    </row>
    <row r="43" spans="1:5" s="42" customFormat="1" ht="15" customHeight="1">
      <c r="A43" s="142" t="s">
        <v>119</v>
      </c>
      <c r="B43" s="138"/>
      <c r="C43" s="144">
        <f>+B41-B42</f>
        <v>-22906.100000000006</v>
      </c>
      <c r="D43" s="143"/>
      <c r="E43" s="43"/>
    </row>
    <row r="44" spans="1:6" s="42" customFormat="1" ht="15" customHeight="1">
      <c r="A44" s="140" t="s">
        <v>118</v>
      </c>
      <c r="B44" s="138"/>
      <c r="C44" s="26"/>
      <c r="D44" s="301">
        <f>SUM(C40:C43)</f>
        <v>3354734.180000002</v>
      </c>
      <c r="E44" s="43"/>
      <c r="F44" s="43"/>
    </row>
    <row r="45" spans="1:6" s="42" customFormat="1" ht="15" customHeight="1">
      <c r="A45" s="140" t="s">
        <v>117</v>
      </c>
      <c r="B45" s="138"/>
      <c r="C45" s="26"/>
      <c r="D45" s="302">
        <f>SUM(D36:D44)-1</f>
        <v>3393063.550000002</v>
      </c>
      <c r="E45" s="43"/>
      <c r="F45" s="148"/>
    </row>
    <row r="46" spans="1:6" s="42" customFormat="1" ht="15" customHeight="1">
      <c r="A46" s="140" t="s">
        <v>116</v>
      </c>
      <c r="B46" s="138"/>
      <c r="C46" s="26"/>
      <c r="D46" s="134">
        <f>+D31+D45</f>
        <v>7247938.750000003</v>
      </c>
      <c r="E46" s="43"/>
      <c r="F46" s="148"/>
    </row>
    <row r="47" spans="1:6" s="42" customFormat="1" ht="15" customHeight="1">
      <c r="A47" s="140" t="s">
        <v>115</v>
      </c>
      <c r="B47" s="138"/>
      <c r="C47" s="26"/>
      <c r="D47" s="147">
        <f>D16-D31-D45-1</f>
        <v>804124.7099999976</v>
      </c>
      <c r="E47" s="133"/>
      <c r="F47" s="43"/>
    </row>
    <row r="48" spans="1:4" s="42" customFormat="1" ht="15" customHeight="1">
      <c r="A48" s="142" t="s">
        <v>114</v>
      </c>
      <c r="B48" s="138"/>
      <c r="C48" s="287">
        <f>-'[1]3Q14 Trial Balance (2)'!F262-C51+1</f>
        <v>45845.22000000002</v>
      </c>
      <c r="D48" s="143"/>
    </row>
    <row r="49" spans="1:5" s="42" customFormat="1" ht="15" customHeight="1">
      <c r="A49" s="142" t="s">
        <v>113</v>
      </c>
      <c r="B49" s="146">
        <f>'[1]3Q14 Trial Balance (2)'!F39</f>
        <v>13525.85</v>
      </c>
      <c r="C49" s="26"/>
      <c r="D49" s="143"/>
      <c r="E49" s="43"/>
    </row>
    <row r="50" spans="1:5" s="42" customFormat="1" ht="15" customHeight="1">
      <c r="A50" s="142" t="s">
        <v>112</v>
      </c>
      <c r="B50" s="145">
        <v>13262.36</v>
      </c>
      <c r="C50" s="26"/>
      <c r="D50" s="143"/>
      <c r="E50" s="43"/>
    </row>
    <row r="51" spans="1:5" s="42" customFormat="1" ht="15" customHeight="1">
      <c r="A51" s="142" t="s">
        <v>111</v>
      </c>
      <c r="B51" s="138"/>
      <c r="C51" s="144">
        <f>B49-B50+1</f>
        <v>264.4899999999998</v>
      </c>
      <c r="D51" s="143"/>
      <c r="E51" s="43"/>
    </row>
    <row r="52" spans="1:5" s="42" customFormat="1" ht="15" customHeight="1">
      <c r="A52" s="140" t="s">
        <v>110</v>
      </c>
      <c r="B52" s="138"/>
      <c r="C52" s="26"/>
      <c r="D52" s="301">
        <f>C48+C51-1</f>
        <v>46108.71000000002</v>
      </c>
      <c r="E52" s="43"/>
    </row>
    <row r="53" spans="1:5" s="42" customFormat="1" ht="15" customHeight="1">
      <c r="A53" s="142" t="s">
        <v>203</v>
      </c>
      <c r="B53" s="138"/>
      <c r="C53" s="26"/>
      <c r="D53" s="141">
        <f>-'[1]3Q14 Trial Balance (2)'!F269</f>
        <v>-866.25</v>
      </c>
      <c r="E53" s="43"/>
    </row>
    <row r="54" spans="1:5" s="42" customFormat="1" ht="15" customHeight="1">
      <c r="A54" s="140" t="s">
        <v>108</v>
      </c>
      <c r="B54" s="138"/>
      <c r="C54" s="26"/>
      <c r="D54" s="301">
        <f>SUM(D52:D53)+1</f>
        <v>45243.46000000002</v>
      </c>
      <c r="E54" s="43"/>
    </row>
    <row r="55" spans="1:5" s="42" customFormat="1" ht="15" customHeight="1">
      <c r="A55" s="139" t="s">
        <v>107</v>
      </c>
      <c r="B55" s="138"/>
      <c r="C55" s="26"/>
      <c r="D55" s="301">
        <f>-'[1]3Q14 Trial Balance (2)'!F273</f>
        <v>15955.300000000001</v>
      </c>
      <c r="E55" s="43"/>
    </row>
    <row r="56" spans="1:6" s="42" customFormat="1" ht="15" customHeight="1">
      <c r="A56" s="137" t="s">
        <v>106</v>
      </c>
      <c r="B56" s="136"/>
      <c r="C56" s="135"/>
      <c r="D56" s="134">
        <f>D47+D54+D55</f>
        <v>865323.4699999976</v>
      </c>
      <c r="E56" s="133"/>
      <c r="F56" s="132"/>
    </row>
    <row r="57" spans="1:5" s="42" customFormat="1" ht="15" customHeight="1">
      <c r="A57" s="128"/>
      <c r="B57" s="129"/>
      <c r="C57" s="129"/>
      <c r="D57" s="129"/>
      <c r="E57" s="43"/>
    </row>
    <row r="58" spans="1:5" s="42" customFormat="1" ht="15" customHeight="1">
      <c r="A58" s="128"/>
      <c r="B58" s="129"/>
      <c r="C58" s="129"/>
      <c r="D58" s="129"/>
      <c r="E58" s="43"/>
    </row>
    <row r="59" spans="1:5" s="42" customFormat="1" ht="15" customHeight="1">
      <c r="A59" s="128"/>
      <c r="B59" s="129"/>
      <c r="C59" s="129"/>
      <c r="D59" s="129"/>
      <c r="E59" s="43"/>
    </row>
    <row r="60" spans="1:5" s="42" customFormat="1" ht="15" customHeight="1">
      <c r="A60" s="128"/>
      <c r="B60" s="129"/>
      <c r="C60" s="129"/>
      <c r="D60" s="129"/>
      <c r="E60" s="43"/>
    </row>
    <row r="61" spans="1:5" s="42" customFormat="1" ht="15" customHeight="1">
      <c r="A61" s="128"/>
      <c r="B61" s="129"/>
      <c r="C61" s="129"/>
      <c r="D61" s="129"/>
      <c r="E61" s="43"/>
    </row>
    <row r="62" spans="1:5" s="42" customFormat="1" ht="15" customHeight="1">
      <c r="A62" s="128"/>
      <c r="B62" s="129"/>
      <c r="C62" s="129"/>
      <c r="D62" s="129"/>
      <c r="E62" s="43"/>
    </row>
    <row r="63" spans="1:5" s="42" customFormat="1" ht="15" customHeight="1">
      <c r="A63" s="128"/>
      <c r="B63" s="129"/>
      <c r="C63" s="129"/>
      <c r="D63" s="129"/>
      <c r="E63" s="43"/>
    </row>
    <row r="64" spans="1:5" s="42" customFormat="1" ht="15" customHeight="1">
      <c r="A64" s="128"/>
      <c r="B64" s="131"/>
      <c r="C64" s="129"/>
      <c r="D64" s="129"/>
      <c r="E64" s="43"/>
    </row>
    <row r="65" spans="1:5" s="42" customFormat="1" ht="15" customHeight="1">
      <c r="A65" s="128"/>
      <c r="B65" s="131"/>
      <c r="C65" s="129"/>
      <c r="D65" s="129"/>
      <c r="E65" s="43"/>
    </row>
    <row r="66" spans="1:5" s="42" customFormat="1" ht="15" customHeight="1">
      <c r="A66" s="128"/>
      <c r="B66" s="131"/>
      <c r="C66" s="129"/>
      <c r="D66" s="129"/>
      <c r="E66" s="43"/>
    </row>
    <row r="67" spans="1:5" s="42" customFormat="1" ht="15" customHeight="1">
      <c r="A67" s="128"/>
      <c r="B67" s="131"/>
      <c r="C67" s="130"/>
      <c r="D67" s="129"/>
      <c r="E67" s="43"/>
    </row>
    <row r="68" spans="1:5" s="42" customFormat="1" ht="15" customHeight="1">
      <c r="A68" s="128"/>
      <c r="B68" s="131"/>
      <c r="C68" s="129"/>
      <c r="D68" s="129"/>
      <c r="E68" s="43"/>
    </row>
    <row r="69" spans="2:5" s="42" customFormat="1" ht="15" customHeight="1">
      <c r="B69" s="131"/>
      <c r="C69" s="129"/>
      <c r="D69" s="129"/>
      <c r="E69" s="43"/>
    </row>
    <row r="70" spans="1:5" s="42" customFormat="1" ht="15" customHeight="1">
      <c r="A70" s="128"/>
      <c r="B70" s="131"/>
      <c r="C70" s="129"/>
      <c r="D70" s="129"/>
      <c r="E70" s="43"/>
    </row>
    <row r="71" spans="1:5" s="42" customFormat="1" ht="15" customHeight="1">
      <c r="A71" s="128"/>
      <c r="B71" s="131"/>
      <c r="C71" s="129"/>
      <c r="D71" s="129"/>
      <c r="E71" s="43"/>
    </row>
    <row r="72" spans="1:5" s="42" customFormat="1" ht="15" customHeight="1">
      <c r="A72" s="128"/>
      <c r="B72" s="126"/>
      <c r="C72" s="129"/>
      <c r="D72" s="129"/>
      <c r="E72" s="43"/>
    </row>
    <row r="73" spans="1:5" s="42" customFormat="1" ht="15" customHeight="1">
      <c r="A73" s="128"/>
      <c r="B73" s="129"/>
      <c r="C73" s="130"/>
      <c r="D73" s="129"/>
      <c r="E73" s="43"/>
    </row>
    <row r="74" spans="1:5" s="42" customFormat="1" ht="15" customHeight="1">
      <c r="A74" s="128"/>
      <c r="B74" s="129"/>
      <c r="C74" s="129"/>
      <c r="D74" s="129"/>
      <c r="E74" s="43"/>
    </row>
    <row r="75" spans="1:5" s="42" customFormat="1" ht="15" customHeight="1">
      <c r="A75" s="128"/>
      <c r="B75" s="129"/>
      <c r="C75" s="129"/>
      <c r="D75" s="129"/>
      <c r="E75" s="43"/>
    </row>
    <row r="76" spans="1:5" s="42" customFormat="1" ht="15" customHeight="1">
      <c r="A76" s="128"/>
      <c r="B76" s="129"/>
      <c r="C76" s="129"/>
      <c r="D76" s="129"/>
      <c r="E76" s="43"/>
    </row>
    <row r="77" spans="1:5" s="42" customFormat="1" ht="15" customHeight="1">
      <c r="A77" s="128"/>
      <c r="B77" s="129"/>
      <c r="C77" s="129"/>
      <c r="D77" s="129"/>
      <c r="E77" s="43"/>
    </row>
    <row r="78" spans="1:5" s="42" customFormat="1" ht="15" customHeight="1">
      <c r="A78" s="128"/>
      <c r="B78" s="129"/>
      <c r="C78" s="129"/>
      <c r="D78" s="129"/>
      <c r="E78" s="43"/>
    </row>
    <row r="79" spans="1:5" s="42" customFormat="1" ht="15" customHeight="1">
      <c r="A79" s="128"/>
      <c r="B79" s="129"/>
      <c r="C79" s="129"/>
      <c r="D79" s="129"/>
      <c r="E79" s="43"/>
    </row>
    <row r="80" spans="1:5" s="42" customFormat="1" ht="15" customHeight="1">
      <c r="A80" s="128"/>
      <c r="B80" s="129"/>
      <c r="C80" s="129"/>
      <c r="D80" s="129"/>
      <c r="E80" s="43"/>
    </row>
    <row r="81" spans="1:5" s="42" customFormat="1" ht="15" customHeight="1">
      <c r="A81" s="128"/>
      <c r="B81" s="129"/>
      <c r="C81" s="129"/>
      <c r="D81" s="129"/>
      <c r="E81" s="43"/>
    </row>
    <row r="82" spans="1:5" s="42" customFormat="1" ht="15" customHeight="1">
      <c r="A82" s="128"/>
      <c r="B82" s="129"/>
      <c r="C82" s="129"/>
      <c r="D82" s="129"/>
      <c r="E82" s="43"/>
    </row>
    <row r="83" spans="1:5" s="42" customFormat="1" ht="15" customHeight="1">
      <c r="A83" s="128"/>
      <c r="B83" s="129"/>
      <c r="C83" s="129"/>
      <c r="D83" s="129"/>
      <c r="E83" s="43"/>
    </row>
    <row r="84" spans="1:5" s="42" customFormat="1" ht="15" customHeight="1">
      <c r="A84" s="128"/>
      <c r="B84" s="129"/>
      <c r="C84" s="129"/>
      <c r="D84" s="129"/>
      <c r="E84" s="43"/>
    </row>
    <row r="85" spans="1:5" s="42" customFormat="1" ht="15" customHeight="1">
      <c r="A85" s="128"/>
      <c r="B85" s="129"/>
      <c r="C85" s="129"/>
      <c r="D85" s="129"/>
      <c r="E85" s="43"/>
    </row>
    <row r="86" spans="1:5" s="42" customFormat="1" ht="15" customHeight="1">
      <c r="A86" s="128"/>
      <c r="B86" s="129"/>
      <c r="C86" s="129"/>
      <c r="D86" s="129"/>
      <c r="E86" s="43"/>
    </row>
    <row r="87" spans="1:5" s="42" customFormat="1" ht="15" customHeight="1">
      <c r="A87" s="128"/>
      <c r="B87" s="129"/>
      <c r="C87" s="129"/>
      <c r="D87" s="129"/>
      <c r="E87" s="43"/>
    </row>
    <row r="88" spans="1:5" s="42" customFormat="1" ht="15" customHeight="1">
      <c r="A88" s="128"/>
      <c r="B88" s="129"/>
      <c r="C88" s="129"/>
      <c r="D88" s="129"/>
      <c r="E88" s="43"/>
    </row>
    <row r="89" spans="1:5" s="42" customFormat="1" ht="15" customHeight="1">
      <c r="A89" s="128"/>
      <c r="B89" s="129"/>
      <c r="C89" s="126"/>
      <c r="D89" s="126"/>
      <c r="E89" s="43"/>
    </row>
    <row r="90" spans="1:5" s="42" customFormat="1" ht="15" customHeight="1">
      <c r="A90" s="128"/>
      <c r="B90" s="129"/>
      <c r="C90" s="126"/>
      <c r="D90" s="126"/>
      <c r="E90" s="43"/>
    </row>
    <row r="91" spans="1:5" s="42" customFormat="1" ht="15" customHeight="1">
      <c r="A91" s="128"/>
      <c r="B91" s="129"/>
      <c r="C91" s="126"/>
      <c r="D91" s="126"/>
      <c r="E91" s="43"/>
    </row>
    <row r="92" spans="1:5" s="42" customFormat="1" ht="15" customHeight="1">
      <c r="A92" s="128"/>
      <c r="B92" s="126"/>
      <c r="C92" s="126"/>
      <c r="D92" s="126"/>
      <c r="E92" s="43"/>
    </row>
    <row r="93" spans="1:5" s="42" customFormat="1" ht="15" customHeight="1">
      <c r="A93" s="128"/>
      <c r="B93" s="126"/>
      <c r="C93" s="126"/>
      <c r="D93" s="126"/>
      <c r="E93" s="43"/>
    </row>
    <row r="94" spans="1:5" s="42" customFormat="1" ht="15" customHeight="1">
      <c r="A94" s="128"/>
      <c r="B94" s="126"/>
      <c r="C94" s="126"/>
      <c r="D94" s="126"/>
      <c r="E94" s="43"/>
    </row>
    <row r="95" spans="1:5" s="42" customFormat="1" ht="15" customHeight="1">
      <c r="A95" s="128"/>
      <c r="B95" s="126"/>
      <c r="C95" s="126"/>
      <c r="D95" s="126"/>
      <c r="E95" s="43"/>
    </row>
    <row r="96" spans="1:5" s="42" customFormat="1" ht="15" customHeight="1">
      <c r="A96" s="128"/>
      <c r="B96" s="126"/>
      <c r="C96" s="126"/>
      <c r="D96" s="126"/>
      <c r="E96" s="43"/>
    </row>
    <row r="97" spans="1:5" s="42" customFormat="1" ht="15" customHeight="1">
      <c r="A97" s="128"/>
      <c r="B97" s="126"/>
      <c r="C97" s="126"/>
      <c r="D97" s="126"/>
      <c r="E97" s="43"/>
    </row>
    <row r="98" spans="1:5" s="42" customFormat="1" ht="15" customHeight="1">
      <c r="A98" s="128"/>
      <c r="B98" s="126"/>
      <c r="C98" s="126"/>
      <c r="D98" s="126"/>
      <c r="E98" s="43"/>
    </row>
    <row r="99" spans="1:5" s="42" customFormat="1" ht="15" customHeight="1">
      <c r="A99" s="128"/>
      <c r="B99" s="126"/>
      <c r="C99" s="126"/>
      <c r="D99" s="126"/>
      <c r="E99" s="43"/>
    </row>
    <row r="100" spans="1:5" s="42" customFormat="1" ht="15" customHeight="1">
      <c r="A100" s="128"/>
      <c r="B100" s="126"/>
      <c r="C100" s="126"/>
      <c r="D100" s="126"/>
      <c r="E100" s="43"/>
    </row>
    <row r="101" spans="1:5" s="42" customFormat="1" ht="15" customHeight="1">
      <c r="A101" s="128"/>
      <c r="B101" s="126"/>
      <c r="C101" s="126"/>
      <c r="D101" s="126"/>
      <c r="E101" s="43"/>
    </row>
    <row r="102" spans="1:5" s="42" customFormat="1" ht="15" customHeight="1">
      <c r="A102" s="128"/>
      <c r="B102" s="126"/>
      <c r="C102" s="126"/>
      <c r="D102" s="126"/>
      <c r="E102" s="43"/>
    </row>
    <row r="103" spans="1:5" s="42" customFormat="1" ht="15" customHeight="1">
      <c r="A103" s="128"/>
      <c r="B103" s="126"/>
      <c r="C103" s="126"/>
      <c r="D103" s="126"/>
      <c r="E103" s="43"/>
    </row>
    <row r="104" spans="1:5" s="42" customFormat="1" ht="15" customHeight="1">
      <c r="A104" s="128"/>
      <c r="B104" s="126"/>
      <c r="C104" s="126"/>
      <c r="D104" s="126"/>
      <c r="E104" s="43"/>
    </row>
    <row r="105" spans="1:5" s="42" customFormat="1" ht="15" customHeight="1">
      <c r="A105" s="128"/>
      <c r="B105" s="126"/>
      <c r="C105" s="126"/>
      <c r="D105" s="126"/>
      <c r="E105" s="43"/>
    </row>
    <row r="106" spans="1:5" s="42" customFormat="1" ht="15" customHeight="1">
      <c r="A106" s="128"/>
      <c r="B106" s="126"/>
      <c r="C106" s="126"/>
      <c r="D106" s="126"/>
      <c r="E106" s="43"/>
    </row>
    <row r="107" spans="1:5" s="42" customFormat="1" ht="15" customHeight="1">
      <c r="A107" s="128"/>
      <c r="B107" s="126"/>
      <c r="C107" s="126"/>
      <c r="D107" s="126"/>
      <c r="E107" s="43"/>
    </row>
    <row r="108" spans="1:5" s="42" customFormat="1" ht="15" customHeight="1">
      <c r="A108" s="128"/>
      <c r="B108" s="126"/>
      <c r="C108" s="126"/>
      <c r="D108" s="126"/>
      <c r="E108" s="43"/>
    </row>
    <row r="109" spans="1:5" s="42" customFormat="1" ht="15" customHeight="1">
      <c r="A109" s="128"/>
      <c r="B109" s="126"/>
      <c r="C109" s="126"/>
      <c r="D109" s="126"/>
      <c r="E109" s="43"/>
    </row>
    <row r="110" spans="1:5" s="42" customFormat="1" ht="15" customHeight="1">
      <c r="A110" s="128"/>
      <c r="B110" s="126"/>
      <c r="C110" s="126"/>
      <c r="D110" s="126"/>
      <c r="E110" s="43"/>
    </row>
    <row r="111" spans="1:5" s="42" customFormat="1" ht="15" customHeight="1">
      <c r="A111" s="128"/>
      <c r="B111" s="126"/>
      <c r="C111" s="126"/>
      <c r="D111" s="126"/>
      <c r="E111" s="43"/>
    </row>
    <row r="112" spans="1:5" s="42" customFormat="1" ht="15" customHeight="1">
      <c r="A112" s="128"/>
      <c r="B112" s="126"/>
      <c r="C112" s="126"/>
      <c r="D112" s="126"/>
      <c r="E112" s="43"/>
    </row>
    <row r="113" spans="1:5" s="42" customFormat="1" ht="15" customHeight="1">
      <c r="A113" s="128"/>
      <c r="B113" s="126"/>
      <c r="C113" s="126"/>
      <c r="D113" s="126"/>
      <c r="E113" s="43"/>
    </row>
    <row r="114" spans="1:5" s="42" customFormat="1" ht="15" customHeight="1">
      <c r="A114" s="128"/>
      <c r="B114" s="126"/>
      <c r="C114" s="126"/>
      <c r="D114" s="126"/>
      <c r="E114" s="43"/>
    </row>
    <row r="115" spans="1:5" s="42" customFormat="1" ht="15" customHeight="1">
      <c r="A115" s="128"/>
      <c r="B115" s="126"/>
      <c r="C115" s="126"/>
      <c r="D115" s="126"/>
      <c r="E115" s="43"/>
    </row>
    <row r="116" spans="1:5" s="42" customFormat="1" ht="15" customHeight="1">
      <c r="A116" s="128"/>
      <c r="B116" s="126"/>
      <c r="C116" s="126"/>
      <c r="D116" s="126"/>
      <c r="E116" s="43"/>
    </row>
    <row r="117" spans="1:5" s="42" customFormat="1" ht="15" customHeight="1">
      <c r="A117" s="128"/>
      <c r="B117" s="126"/>
      <c r="C117" s="126"/>
      <c r="D117" s="126"/>
      <c r="E117" s="43"/>
    </row>
    <row r="118" spans="1:5" s="42" customFormat="1" ht="15" customHeight="1">
      <c r="A118" s="128"/>
      <c r="B118" s="126"/>
      <c r="C118" s="126"/>
      <c r="D118" s="126"/>
      <c r="E118" s="43"/>
    </row>
    <row r="119" spans="1:5" s="42" customFormat="1" ht="15" customHeight="1">
      <c r="A119" s="128"/>
      <c r="B119" s="126"/>
      <c r="C119" s="126"/>
      <c r="D119" s="126"/>
      <c r="E119" s="43"/>
    </row>
    <row r="120" spans="1:5" s="42" customFormat="1" ht="15" customHeight="1">
      <c r="A120" s="128"/>
      <c r="B120" s="126"/>
      <c r="C120" s="126"/>
      <c r="D120" s="126"/>
      <c r="E120" s="43"/>
    </row>
    <row r="121" spans="1:5" s="42" customFormat="1" ht="15" customHeight="1">
      <c r="A121" s="127"/>
      <c r="B121" s="126"/>
      <c r="C121" s="126"/>
      <c r="D121" s="126"/>
      <c r="E121" s="43"/>
    </row>
    <row r="122" spans="1:5" s="42" customFormat="1" ht="15" customHeight="1">
      <c r="A122" s="127"/>
      <c r="B122" s="126"/>
      <c r="C122" s="126"/>
      <c r="D122" s="126"/>
      <c r="E122" s="43"/>
    </row>
    <row r="123" spans="1:5" s="42" customFormat="1" ht="15" customHeight="1">
      <c r="A123" s="127"/>
      <c r="B123" s="126"/>
      <c r="C123" s="126"/>
      <c r="D123" s="126"/>
      <c r="E123" s="43"/>
    </row>
    <row r="124" spans="1:5" s="42" customFormat="1" ht="15" customHeight="1">
      <c r="A124" s="127"/>
      <c r="B124" s="126"/>
      <c r="C124" s="126"/>
      <c r="D124" s="126"/>
      <c r="E124" s="43"/>
    </row>
    <row r="125" spans="1:5" s="42" customFormat="1" ht="15" customHeight="1">
      <c r="A125" s="127"/>
      <c r="B125" s="126"/>
      <c r="C125" s="126"/>
      <c r="D125" s="126"/>
      <c r="E125" s="43"/>
    </row>
    <row r="126" spans="1:5" s="42" customFormat="1" ht="15" customHeight="1">
      <c r="A126" s="127"/>
      <c r="B126" s="126"/>
      <c r="C126" s="126"/>
      <c r="D126" s="126"/>
      <c r="E126" s="43"/>
    </row>
    <row r="127" spans="1:5" s="42" customFormat="1" ht="15" customHeight="1">
      <c r="A127" s="127"/>
      <c r="B127" s="126"/>
      <c r="C127" s="126"/>
      <c r="D127" s="126"/>
      <c r="E127" s="43"/>
    </row>
    <row r="128" ht="15" customHeight="1">
      <c r="A128" s="125"/>
    </row>
    <row r="129" s="67" customFormat="1" ht="15" customHeight="1">
      <c r="A129" s="125"/>
    </row>
    <row r="130" s="67" customFormat="1" ht="15" customHeight="1">
      <c r="A130" s="125"/>
    </row>
    <row r="131" s="67" customFormat="1" ht="15" customHeight="1">
      <c r="A131" s="125"/>
    </row>
    <row r="132" s="67" customFormat="1" ht="15" customHeight="1">
      <c r="A132" s="125"/>
    </row>
    <row r="133" s="67" customFormat="1" ht="15" customHeight="1">
      <c r="A133" s="125"/>
    </row>
    <row r="134" s="67" customFormat="1" ht="15" customHeight="1">
      <c r="A134" s="125"/>
    </row>
    <row r="135" s="67" customFormat="1" ht="15" customHeight="1">
      <c r="A135" s="125"/>
    </row>
    <row r="136" s="67" customFormat="1" ht="15" customHeight="1">
      <c r="A136" s="125"/>
    </row>
    <row r="137" s="67" customFormat="1" ht="15" customHeight="1">
      <c r="A137" s="125"/>
    </row>
    <row r="138" s="67" customFormat="1" ht="15" customHeight="1">
      <c r="A138" s="125"/>
    </row>
    <row r="139" s="67" customFormat="1" ht="15" customHeight="1">
      <c r="A139" s="125"/>
    </row>
    <row r="140" s="67" customFormat="1" ht="15" customHeight="1">
      <c r="A140" s="125"/>
    </row>
    <row r="141" s="67" customFormat="1" ht="15" customHeight="1">
      <c r="A141" s="125"/>
    </row>
    <row r="142" s="67" customFormat="1" ht="15" customHeight="1">
      <c r="A142" s="125"/>
    </row>
    <row r="143" s="67" customFormat="1" ht="15" customHeight="1">
      <c r="A143" s="125"/>
    </row>
    <row r="144" s="67" customFormat="1" ht="15" customHeight="1">
      <c r="A144" s="125"/>
    </row>
    <row r="145" s="67" customFormat="1" ht="15" customHeight="1">
      <c r="A145" s="125"/>
    </row>
    <row r="146" s="67" customFormat="1" ht="15" customHeight="1">
      <c r="A146" s="125"/>
    </row>
    <row r="147" s="67" customFormat="1" ht="15" customHeight="1">
      <c r="A147" s="125"/>
    </row>
    <row r="148" s="67" customFormat="1" ht="15" customHeight="1">
      <c r="A148" s="125"/>
    </row>
    <row r="149" s="67" customFormat="1" ht="15" customHeight="1">
      <c r="A149" s="125"/>
    </row>
    <row r="150" s="67" customFormat="1" ht="15" customHeight="1">
      <c r="A150" s="125"/>
    </row>
    <row r="151" s="67" customFormat="1" ht="15" customHeight="1">
      <c r="A151" s="125"/>
    </row>
    <row r="152" s="67" customFormat="1" ht="15" customHeight="1">
      <c r="A152" s="125"/>
    </row>
    <row r="153" s="67" customFormat="1" ht="15" customHeight="1">
      <c r="A153" s="125"/>
    </row>
    <row r="154" s="67" customFormat="1" ht="15" customHeight="1">
      <c r="A154" s="125"/>
    </row>
    <row r="155" s="67" customFormat="1" ht="15" customHeight="1">
      <c r="A155" s="125"/>
    </row>
    <row r="156" s="67" customFormat="1" ht="15" customHeight="1">
      <c r="A156" s="125"/>
    </row>
    <row r="157" s="67" customFormat="1" ht="15" customHeight="1">
      <c r="A157" s="125"/>
    </row>
    <row r="158" s="67" customFormat="1" ht="15" customHeight="1">
      <c r="A158" s="125"/>
    </row>
    <row r="159" s="67" customFormat="1" ht="15" customHeight="1">
      <c r="A159" s="125"/>
    </row>
    <row r="160" s="67" customFormat="1" ht="15" customHeight="1">
      <c r="A160" s="125"/>
    </row>
    <row r="161" s="67" customFormat="1" ht="15" customHeight="1">
      <c r="A161" s="125"/>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170" customWidth="1"/>
    <col min="2" max="6" width="18.7109375" style="171" customWidth="1"/>
    <col min="7" max="16384" width="15.7109375" style="170" customWidth="1"/>
  </cols>
  <sheetData>
    <row r="1" spans="1:6" s="204" customFormat="1" ht="30" customHeight="1">
      <c r="A1" s="207" t="s">
        <v>0</v>
      </c>
      <c r="B1" s="206"/>
      <c r="C1" s="206"/>
      <c r="D1" s="206"/>
      <c r="E1" s="206"/>
      <c r="F1" s="205"/>
    </row>
    <row r="2" spans="1:6" s="200" customFormat="1" ht="15" customHeight="1">
      <c r="A2" s="203"/>
      <c r="B2" s="202"/>
      <c r="C2" s="202"/>
      <c r="D2" s="202"/>
      <c r="E2" s="202"/>
      <c r="F2" s="201"/>
    </row>
    <row r="3" spans="1:6" ht="15" customHeight="1">
      <c r="A3" s="199" t="s">
        <v>169</v>
      </c>
      <c r="B3" s="198"/>
      <c r="C3" s="198"/>
      <c r="D3" s="198"/>
      <c r="E3" s="198"/>
      <c r="F3" s="197"/>
    </row>
    <row r="4" spans="1:6" ht="15" customHeight="1">
      <c r="A4" s="199" t="s">
        <v>152</v>
      </c>
      <c r="B4" s="198"/>
      <c r="C4" s="198"/>
      <c r="D4" s="198"/>
      <c r="E4" s="198"/>
      <c r="F4" s="197"/>
    </row>
    <row r="5" spans="1:6" s="3" customFormat="1" ht="15" customHeight="1">
      <c r="A5" s="196"/>
      <c r="B5" s="192"/>
      <c r="C5" s="192"/>
      <c r="D5" s="192"/>
      <c r="E5" s="192"/>
      <c r="F5" s="192"/>
    </row>
    <row r="6" spans="2:6" s="3" customFormat="1" ht="30" customHeight="1">
      <c r="B6" s="195" t="s">
        <v>1</v>
      </c>
      <c r="C6" s="195" t="s">
        <v>2</v>
      </c>
      <c r="D6" s="195" t="s">
        <v>3</v>
      </c>
      <c r="E6" s="195" t="s">
        <v>102</v>
      </c>
      <c r="F6" s="194" t="s">
        <v>4</v>
      </c>
    </row>
    <row r="7" spans="1:6" s="189" customFormat="1" ht="15" customHeight="1">
      <c r="A7" s="193" t="s">
        <v>168</v>
      </c>
      <c r="B7" s="192"/>
      <c r="C7" s="192"/>
      <c r="D7" s="192"/>
      <c r="E7" s="192"/>
      <c r="F7" s="192"/>
    </row>
    <row r="8" spans="1:6" s="3" customFormat="1" ht="15" customHeight="1">
      <c r="A8" s="182" t="s">
        <v>167</v>
      </c>
      <c r="B8" s="191"/>
      <c r="C8" s="191"/>
      <c r="D8" s="191"/>
      <c r="E8" s="191"/>
      <c r="F8" s="191"/>
    </row>
    <row r="9" spans="1:6" s="189" customFormat="1" ht="15" customHeight="1">
      <c r="A9" s="179" t="s">
        <v>161</v>
      </c>
      <c r="B9" s="190">
        <f>-'[1]3Q14 Trial Balance (2)'!C216</f>
        <v>2090273</v>
      </c>
      <c r="C9" s="190">
        <f>-'[1]3Q14 Trial Balance (2)'!C212</f>
        <v>-10808</v>
      </c>
      <c r="D9" s="190">
        <f>-'[1]3Q14 Trial Balance (2)'!C209</f>
        <v>-150</v>
      </c>
      <c r="E9" s="130">
        <v>0</v>
      </c>
      <c r="F9" s="190">
        <f>SUM(B9:E9)</f>
        <v>2079315</v>
      </c>
    </row>
    <row r="10" spans="1:6" s="3" customFormat="1" ht="15" customHeight="1">
      <c r="A10" s="179" t="s">
        <v>160</v>
      </c>
      <c r="B10" s="222">
        <f>-'[1]3Q14 Trial Balance (2)'!C217</f>
        <v>747819</v>
      </c>
      <c r="C10" s="176">
        <f>-'[1]3Q14 Trial Balance (2)'!C213</f>
        <v>-3872</v>
      </c>
      <c r="D10" s="176">
        <f>-'[1]3Q14 Trial Balance (2)'!C210</f>
        <v>-44</v>
      </c>
      <c r="E10" s="130">
        <v>0</v>
      </c>
      <c r="F10" s="178">
        <f>SUM(B10:E10)</f>
        <v>743903</v>
      </c>
    </row>
    <row r="11" spans="1:6" s="3" customFormat="1" ht="15" customHeight="1">
      <c r="A11" s="179" t="s">
        <v>159</v>
      </c>
      <c r="B11" s="222">
        <f>-'[1]3Q14 Trial Balance (2)'!C218</f>
        <v>6703</v>
      </c>
      <c r="C11" s="176">
        <f>-'[1]3Q14 Trial Balance (2)'!C214</f>
        <v>-44</v>
      </c>
      <c r="D11" s="175">
        <v>0</v>
      </c>
      <c r="E11" s="130">
        <v>0</v>
      </c>
      <c r="F11" s="178">
        <f>SUM(B11:E11)</f>
        <v>6659</v>
      </c>
    </row>
    <row r="12" spans="1:6" s="27" customFormat="1" ht="15" customHeight="1" thickBot="1">
      <c r="A12" s="174" t="s">
        <v>158</v>
      </c>
      <c r="B12" s="224">
        <f>SUM(B9:B11)</f>
        <v>2844795</v>
      </c>
      <c r="C12" s="185">
        <f>SUM(C9:C11)</f>
        <v>-14724</v>
      </c>
      <c r="D12" s="185">
        <f>SUM(D9:D11)</f>
        <v>-194</v>
      </c>
      <c r="E12" s="187">
        <f>SUM(E9:E11)</f>
        <v>0</v>
      </c>
      <c r="F12" s="223">
        <f>SUM(F9:F11)</f>
        <v>2829877</v>
      </c>
    </row>
    <row r="13" spans="1:6" s="27" customFormat="1" ht="15" customHeight="1" thickTop="1">
      <c r="A13" s="179"/>
      <c r="B13" s="181"/>
      <c r="C13" s="181"/>
      <c r="D13" s="181"/>
      <c r="E13" s="181"/>
      <c r="F13" s="172"/>
    </row>
    <row r="14" spans="1:6" s="27" customFormat="1" ht="30" customHeight="1">
      <c r="A14" s="182" t="s">
        <v>166</v>
      </c>
      <c r="B14" s="181"/>
      <c r="C14" s="181"/>
      <c r="D14" s="181"/>
      <c r="E14" s="181"/>
      <c r="F14" s="180"/>
    </row>
    <row r="15" spans="1:6" s="27" customFormat="1" ht="15" customHeight="1">
      <c r="A15" s="179" t="s">
        <v>161</v>
      </c>
      <c r="B15" s="222">
        <f>-'[1]3Q14 Trial Balance (2)'!E69</f>
        <v>3868134.47</v>
      </c>
      <c r="C15" s="222">
        <f>-'[1]3Q14 Trial Balance (2)'!E65</f>
        <v>234783.76</v>
      </c>
      <c r="D15" s="130">
        <v>0</v>
      </c>
      <c r="E15" s="130">
        <v>0</v>
      </c>
      <c r="F15" s="178">
        <f>SUM(B15:E15)</f>
        <v>4102918.2300000004</v>
      </c>
    </row>
    <row r="16" spans="1:6" s="27" customFormat="1" ht="15" customHeight="1">
      <c r="A16" s="179" t="s">
        <v>165</v>
      </c>
      <c r="B16" s="222">
        <f>-'[1]3Q14 Trial Balance (2)'!E70</f>
        <v>1352212.32</v>
      </c>
      <c r="C16" s="222">
        <f>-'[1]3Q14 Trial Balance (2)'!E66</f>
        <v>75608.03</v>
      </c>
      <c r="D16" s="130">
        <v>0</v>
      </c>
      <c r="E16" s="130">
        <v>0</v>
      </c>
      <c r="F16" s="178">
        <f>SUM(B16:E16)</f>
        <v>1427820.35</v>
      </c>
    </row>
    <row r="17" spans="1:6" s="27" customFormat="1" ht="15" customHeight="1">
      <c r="A17" s="179" t="s">
        <v>164</v>
      </c>
      <c r="B17" s="222">
        <f>-'[1]3Q14 Trial Balance (2)'!E71</f>
        <v>14547.39</v>
      </c>
      <c r="C17" s="222">
        <f>-'[1]3Q14 Trial Balance (2)'!E67</f>
        <v>833.23</v>
      </c>
      <c r="D17" s="130">
        <v>0</v>
      </c>
      <c r="E17" s="130">
        <v>0</v>
      </c>
      <c r="F17" s="178">
        <f>SUM(B17:E17)-1</f>
        <v>15379.619999999999</v>
      </c>
    </row>
    <row r="18" spans="1:6" s="27" customFormat="1" ht="15" customHeight="1" thickBot="1">
      <c r="A18" s="174" t="s">
        <v>158</v>
      </c>
      <c r="B18" s="224">
        <f>SUM(B15:B17)-1</f>
        <v>5234893.18</v>
      </c>
      <c r="C18" s="224">
        <f>SUM(C15:C17)</f>
        <v>311225.02</v>
      </c>
      <c r="D18" s="187">
        <f>SUM(D15:D17)</f>
        <v>0</v>
      </c>
      <c r="E18" s="187">
        <f>SUM(E15:E17)</f>
        <v>0</v>
      </c>
      <c r="F18" s="223">
        <f>SUM(F15:F17)</f>
        <v>5546118.2</v>
      </c>
    </row>
    <row r="19" spans="1:6" s="27" customFormat="1" ht="15" customHeight="1" thickTop="1">
      <c r="A19" s="179"/>
      <c r="B19" s="181"/>
      <c r="C19" s="181"/>
      <c r="D19" s="181"/>
      <c r="E19" s="181"/>
      <c r="F19" s="172"/>
    </row>
    <row r="20" spans="1:6" s="27" customFormat="1" ht="30" customHeight="1">
      <c r="A20" s="182" t="s">
        <v>163</v>
      </c>
      <c r="B20" s="186"/>
      <c r="C20" s="186"/>
      <c r="D20" s="186"/>
      <c r="E20" s="186"/>
      <c r="F20" s="180"/>
    </row>
    <row r="21" spans="1:6" s="27" customFormat="1" ht="15" customHeight="1">
      <c r="A21" s="179" t="s">
        <v>161</v>
      </c>
      <c r="B21" s="222">
        <v>3049611.76</v>
      </c>
      <c r="C21" s="222">
        <v>992248.94</v>
      </c>
      <c r="D21" s="130">
        <v>0</v>
      </c>
      <c r="E21" s="130">
        <v>0</v>
      </c>
      <c r="F21" s="178">
        <f>SUM(B21:E21)</f>
        <v>4041860.6999999997</v>
      </c>
    </row>
    <row r="22" spans="1:6" s="27" customFormat="1" ht="15" customHeight="1">
      <c r="A22" s="179" t="s">
        <v>160</v>
      </c>
      <c r="B22" s="222">
        <v>1036160.62</v>
      </c>
      <c r="C22" s="222">
        <v>330265.78</v>
      </c>
      <c r="D22" s="130">
        <v>0</v>
      </c>
      <c r="E22" s="130">
        <v>0</v>
      </c>
      <c r="F22" s="178">
        <f>SUM(B22:E22)+1</f>
        <v>1366427.4</v>
      </c>
    </row>
    <row r="23" spans="1:6" s="27" customFormat="1" ht="15" customHeight="1">
      <c r="A23" s="179" t="s">
        <v>159</v>
      </c>
      <c r="B23" s="222">
        <v>12565.95</v>
      </c>
      <c r="C23" s="222">
        <v>3887.69</v>
      </c>
      <c r="D23" s="130">
        <v>0</v>
      </c>
      <c r="E23" s="130">
        <v>0</v>
      </c>
      <c r="F23" s="178">
        <f>SUM(B23:E23)</f>
        <v>16453.64</v>
      </c>
    </row>
    <row r="24" spans="1:6" s="27" customFormat="1" ht="15" customHeight="1" thickBot="1">
      <c r="A24" s="174" t="s">
        <v>158</v>
      </c>
      <c r="B24" s="224">
        <f>SUM(B21:B23)+1</f>
        <v>4098339.33</v>
      </c>
      <c r="C24" s="224">
        <f>SUM(C21:C23)+1</f>
        <v>1326403.41</v>
      </c>
      <c r="D24" s="187">
        <f>SUM(D21:D23)</f>
        <v>0</v>
      </c>
      <c r="E24" s="187">
        <f>SUM(E21:E23)</f>
        <v>0</v>
      </c>
      <c r="F24" s="223">
        <f>SUM(F21:F23)</f>
        <v>5424741.739999999</v>
      </c>
    </row>
    <row r="25" spans="1:6" s="183" customFormat="1" ht="15" customHeight="1" thickTop="1">
      <c r="A25" s="184"/>
      <c r="B25" s="181"/>
      <c r="C25" s="181"/>
      <c r="D25" s="181"/>
      <c r="E25" s="181"/>
      <c r="F25" s="180"/>
    </row>
    <row r="26" spans="1:6" s="27" customFormat="1" ht="15" customHeight="1">
      <c r="A26" s="182" t="s">
        <v>162</v>
      </c>
      <c r="B26" s="181"/>
      <c r="C26" s="181"/>
      <c r="D26" s="181"/>
      <c r="E26" s="181"/>
      <c r="F26" s="180"/>
    </row>
    <row r="27" spans="1:6" s="27" customFormat="1" ht="15" customHeight="1">
      <c r="A27" s="179" t="s">
        <v>161</v>
      </c>
      <c r="B27" s="176">
        <f>B9-(B15-B21)+1</f>
        <v>1271751.2899999996</v>
      </c>
      <c r="C27" s="176">
        <f aca="true" t="shared" si="0" ref="B27:E29">C9-(C15-C21)</f>
        <v>746657.1799999999</v>
      </c>
      <c r="D27" s="176">
        <f t="shared" si="0"/>
        <v>-150</v>
      </c>
      <c r="E27" s="130">
        <f t="shared" si="0"/>
        <v>0</v>
      </c>
      <c r="F27" s="176">
        <f>SUM(B27:E27)</f>
        <v>2018258.4699999995</v>
      </c>
    </row>
    <row r="28" spans="1:6" s="27" customFormat="1" ht="15" customHeight="1">
      <c r="A28" s="179" t="s">
        <v>160</v>
      </c>
      <c r="B28" s="222">
        <f>B10-(B16-B22)+1</f>
        <v>431768.29999999993</v>
      </c>
      <c r="C28" s="176">
        <f t="shared" si="0"/>
        <v>250785.75000000003</v>
      </c>
      <c r="D28" s="176">
        <f t="shared" si="0"/>
        <v>-44</v>
      </c>
      <c r="E28" s="130">
        <f t="shared" si="0"/>
        <v>0</v>
      </c>
      <c r="F28" s="176">
        <f>SUM(B28:E28)</f>
        <v>682510.0499999999</v>
      </c>
    </row>
    <row r="29" spans="1:6" s="27" customFormat="1" ht="15" customHeight="1">
      <c r="A29" s="177" t="s">
        <v>159</v>
      </c>
      <c r="B29" s="178">
        <f t="shared" si="0"/>
        <v>4721.560000000001</v>
      </c>
      <c r="C29" s="221">
        <f>C11-(C17-C23)+1</f>
        <v>3011.46</v>
      </c>
      <c r="D29" s="130">
        <f t="shared" si="0"/>
        <v>0</v>
      </c>
      <c r="E29" s="130">
        <f t="shared" si="0"/>
        <v>0</v>
      </c>
      <c r="F29" s="221">
        <f>SUM(B29:E29)</f>
        <v>7733.020000000001</v>
      </c>
    </row>
    <row r="30" spans="1:6" s="27" customFormat="1" ht="15" customHeight="1" thickBot="1">
      <c r="A30" s="174" t="s">
        <v>158</v>
      </c>
      <c r="B30" s="173">
        <f>SUM(B27:B29)</f>
        <v>1708241.1499999994</v>
      </c>
      <c r="C30" s="173">
        <f>SUM(C27:C29)</f>
        <v>1000454.3899999999</v>
      </c>
      <c r="D30" s="173">
        <f>SUM(D27:D29)</f>
        <v>-194</v>
      </c>
      <c r="E30" s="294">
        <f>SUM(E27:E29)</f>
        <v>0</v>
      </c>
      <c r="F30" s="173">
        <f>SUM(F27:F29)-1</f>
        <v>2708500.5399999996</v>
      </c>
    </row>
    <row r="31" spans="2:6" s="3" customFormat="1" ht="15" customHeight="1" thickTop="1">
      <c r="B31" s="172"/>
      <c r="C31" s="172"/>
      <c r="D31" s="172"/>
      <c r="E31" s="172"/>
      <c r="F31" s="172"/>
    </row>
    <row r="32" spans="1:6" s="3" customFormat="1" ht="15" customHeight="1">
      <c r="A32" s="357" t="s">
        <v>157</v>
      </c>
      <c r="B32" s="358"/>
      <c r="C32" s="358"/>
      <c r="D32" s="358"/>
      <c r="E32" s="357"/>
      <c r="F32" s="357"/>
    </row>
    <row r="33" spans="1:6" s="3" customFormat="1" ht="15" customHeight="1">
      <c r="A33" s="357"/>
      <c r="B33" s="358"/>
      <c r="C33" s="358"/>
      <c r="D33" s="358"/>
      <c r="E33" s="357"/>
      <c r="F33" s="357"/>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170" customWidth="1"/>
    <col min="2" max="6" width="18.7109375" style="171" customWidth="1"/>
    <col min="7" max="16384" width="15.7109375" style="170" customWidth="1"/>
  </cols>
  <sheetData>
    <row r="1" spans="1:6" s="204" customFormat="1" ht="30" customHeight="1">
      <c r="A1" s="207" t="s">
        <v>0</v>
      </c>
      <c r="B1" s="206"/>
      <c r="C1" s="206"/>
      <c r="D1" s="206"/>
      <c r="E1" s="206"/>
      <c r="F1" s="205"/>
    </row>
    <row r="2" spans="1:6" s="200" customFormat="1" ht="15" customHeight="1">
      <c r="A2" s="203"/>
      <c r="B2" s="202"/>
      <c r="C2" s="202"/>
      <c r="D2" s="202"/>
      <c r="E2" s="202"/>
      <c r="F2" s="201"/>
    </row>
    <row r="3" spans="1:6" ht="15" customHeight="1">
      <c r="A3" s="199" t="s">
        <v>169</v>
      </c>
      <c r="B3" s="198"/>
      <c r="C3" s="198"/>
      <c r="D3" s="198"/>
      <c r="E3" s="198"/>
      <c r="F3" s="197"/>
    </row>
    <row r="4" spans="1:6" ht="15" customHeight="1">
      <c r="A4" s="199" t="s">
        <v>156</v>
      </c>
      <c r="B4" s="198"/>
      <c r="C4" s="198"/>
      <c r="D4" s="198"/>
      <c r="E4" s="198"/>
      <c r="F4" s="197"/>
    </row>
    <row r="5" spans="1:6" s="3" customFormat="1" ht="15" customHeight="1">
      <c r="A5" s="196"/>
      <c r="B5" s="192"/>
      <c r="C5" s="192"/>
      <c r="D5" s="192"/>
      <c r="E5" s="192"/>
      <c r="F5" s="192"/>
    </row>
    <row r="6" spans="2:6" s="3" customFormat="1" ht="30" customHeight="1">
      <c r="B6" s="195" t="s">
        <v>1</v>
      </c>
      <c r="C6" s="195" t="s">
        <v>2</v>
      </c>
      <c r="D6" s="195" t="s">
        <v>3</v>
      </c>
      <c r="E6" s="195" t="s">
        <v>102</v>
      </c>
      <c r="F6" s="194" t="s">
        <v>4</v>
      </c>
    </row>
    <row r="7" spans="1:6" s="3" customFormat="1" ht="15" customHeight="1">
      <c r="A7" s="193" t="s">
        <v>168</v>
      </c>
      <c r="B7" s="192"/>
      <c r="C7" s="192"/>
      <c r="D7" s="192"/>
      <c r="E7" s="192"/>
      <c r="F7" s="192"/>
    </row>
    <row r="8" spans="1:6" s="3" customFormat="1" ht="15" customHeight="1">
      <c r="A8" s="182" t="s">
        <v>167</v>
      </c>
      <c r="B8" s="191"/>
      <c r="C8" s="191"/>
      <c r="D8" s="191"/>
      <c r="E8" s="191"/>
      <c r="F8" s="191"/>
    </row>
    <row r="9" spans="1:6" s="189" customFormat="1" ht="15" customHeight="1">
      <c r="A9" s="179" t="s">
        <v>161</v>
      </c>
      <c r="B9" s="190">
        <f>-'[1]3Q14 Trial Balance (2)'!E216</f>
        <v>6123878</v>
      </c>
      <c r="C9" s="190">
        <f>-'[1]3Q14 Trial Balance (2)'!E212</f>
        <v>-92876</v>
      </c>
      <c r="D9" s="190">
        <f>-'[1]3Q14 Trial Balance (2)'!E209</f>
        <v>-3116</v>
      </c>
      <c r="E9" s="130">
        <v>0</v>
      </c>
      <c r="F9" s="190">
        <f>SUM(B9:E9)</f>
        <v>6027886</v>
      </c>
    </row>
    <row r="10" spans="1:6" s="3" customFormat="1" ht="15" customHeight="1">
      <c r="A10" s="179" t="s">
        <v>160</v>
      </c>
      <c r="B10" s="222">
        <f>-'[1]3Q14 Trial Balance (2)'!E217</f>
        <v>2106972</v>
      </c>
      <c r="C10" s="176">
        <f>-'[1]3Q14 Trial Balance (2)'!E213</f>
        <v>-32805</v>
      </c>
      <c r="D10" s="176">
        <f>-'[1]3Q14 Trial Balance (2)'!E210</f>
        <v>-889</v>
      </c>
      <c r="E10" s="130">
        <v>0</v>
      </c>
      <c r="F10" s="178">
        <f>SUM(B10:E10)</f>
        <v>2073278</v>
      </c>
    </row>
    <row r="11" spans="1:6" s="3" customFormat="1" ht="15" customHeight="1">
      <c r="A11" s="179" t="s">
        <v>159</v>
      </c>
      <c r="B11" s="222">
        <f>-'[1]3Q14 Trial Balance (2)'!E218</f>
        <v>22938</v>
      </c>
      <c r="C11" s="176">
        <f>-'[1]3Q14 Trial Balance (2)'!E214</f>
        <v>-109</v>
      </c>
      <c r="D11" s="175">
        <v>0</v>
      </c>
      <c r="E11" s="130">
        <v>0</v>
      </c>
      <c r="F11" s="178">
        <f>SUM(B11:E11)</f>
        <v>22829</v>
      </c>
    </row>
    <row r="12" spans="1:6" s="27" customFormat="1" ht="15" customHeight="1" thickBot="1">
      <c r="A12" s="174" t="s">
        <v>158</v>
      </c>
      <c r="B12" s="224">
        <f>SUM(B9:B11)</f>
        <v>8253788</v>
      </c>
      <c r="C12" s="185">
        <f>SUM(C9:C11)</f>
        <v>-125790</v>
      </c>
      <c r="D12" s="185">
        <f>SUM(D9:D11)</f>
        <v>-4005</v>
      </c>
      <c r="E12" s="187">
        <f>SUM(E9:E11)</f>
        <v>0</v>
      </c>
      <c r="F12" s="223">
        <f>SUM(F9:F11)</f>
        <v>8123993</v>
      </c>
    </row>
    <row r="13" spans="1:6" s="27" customFormat="1" ht="15" customHeight="1" thickTop="1">
      <c r="A13" s="179"/>
      <c r="B13" s="181"/>
      <c r="C13" s="181"/>
      <c r="D13" s="181"/>
      <c r="E13" s="181"/>
      <c r="F13" s="172"/>
    </row>
    <row r="14" spans="1:6" s="27" customFormat="1" ht="30" customHeight="1">
      <c r="A14" s="182" t="s">
        <v>166</v>
      </c>
      <c r="B14" s="181"/>
      <c r="C14" s="181"/>
      <c r="D14" s="181"/>
      <c r="E14" s="181"/>
      <c r="F14" s="180"/>
    </row>
    <row r="15" spans="1:6" s="27" customFormat="1" ht="15" customHeight="1">
      <c r="A15" s="179" t="s">
        <v>161</v>
      </c>
      <c r="B15" s="222">
        <f>-'[1]3Q14 Trial Balance (2)'!E69</f>
        <v>3868134.47</v>
      </c>
      <c r="C15" s="222">
        <f>-'[1]3Q14 Trial Balance (2)'!E65</f>
        <v>234783.76</v>
      </c>
      <c r="D15" s="130">
        <v>0</v>
      </c>
      <c r="E15" s="130">
        <v>0</v>
      </c>
      <c r="F15" s="178">
        <f>SUM(B15:E15)</f>
        <v>4102918.2300000004</v>
      </c>
    </row>
    <row r="16" spans="1:6" s="27" customFormat="1" ht="15" customHeight="1">
      <c r="A16" s="179" t="s">
        <v>165</v>
      </c>
      <c r="B16" s="222">
        <f>-'[1]3Q14 Trial Balance (2)'!E70</f>
        <v>1352212.32</v>
      </c>
      <c r="C16" s="222">
        <f>-'[1]3Q14 Trial Balance (2)'!E66</f>
        <v>75608.03</v>
      </c>
      <c r="D16" s="130">
        <v>0</v>
      </c>
      <c r="E16" s="130">
        <v>0</v>
      </c>
      <c r="F16" s="178">
        <f>SUM(B16:E16)</f>
        <v>1427820.35</v>
      </c>
    </row>
    <row r="17" spans="1:6" s="27" customFormat="1" ht="15" customHeight="1">
      <c r="A17" s="179" t="s">
        <v>164</v>
      </c>
      <c r="B17" s="222">
        <f>-'[1]3Q14 Trial Balance (2)'!E71</f>
        <v>14547.39</v>
      </c>
      <c r="C17" s="222">
        <f>-'[1]3Q14 Trial Balance (2)'!E67</f>
        <v>833.23</v>
      </c>
      <c r="D17" s="130">
        <v>0</v>
      </c>
      <c r="E17" s="130">
        <v>0</v>
      </c>
      <c r="F17" s="178">
        <f>SUM(B17:E17)-1</f>
        <v>15379.619999999999</v>
      </c>
    </row>
    <row r="18" spans="1:6" s="27" customFormat="1" ht="15" customHeight="1" thickBot="1">
      <c r="A18" s="174" t="s">
        <v>158</v>
      </c>
      <c r="B18" s="224">
        <f>SUM(B15:B17)-1</f>
        <v>5234893.18</v>
      </c>
      <c r="C18" s="224">
        <f>SUM(C15:C17)</f>
        <v>311225.02</v>
      </c>
      <c r="D18" s="187">
        <f>SUM(D15:D17)</f>
        <v>0</v>
      </c>
      <c r="E18" s="187">
        <f>SUM(E15:E17)</f>
        <v>0</v>
      </c>
      <c r="F18" s="223">
        <f>SUM(F15:F17)</f>
        <v>5546118.2</v>
      </c>
    </row>
    <row r="19" spans="1:6" s="27" customFormat="1" ht="15" customHeight="1" thickTop="1">
      <c r="A19" s="179"/>
      <c r="B19" s="181"/>
      <c r="C19" s="181"/>
      <c r="D19" s="181"/>
      <c r="E19" s="181"/>
      <c r="F19" s="172"/>
    </row>
    <row r="20" spans="1:6" s="27" customFormat="1" ht="30" customHeight="1">
      <c r="A20" s="182" t="s">
        <v>175</v>
      </c>
      <c r="B20" s="186"/>
      <c r="C20" s="186"/>
      <c r="D20" s="186"/>
      <c r="E20" s="186"/>
      <c r="F20" s="180"/>
    </row>
    <row r="21" spans="1:6" s="27" customFormat="1" ht="15" customHeight="1">
      <c r="A21" s="179" t="s">
        <v>161</v>
      </c>
      <c r="B21" s="130">
        <v>0</v>
      </c>
      <c r="C21" s="222">
        <v>4085069.31</v>
      </c>
      <c r="D21" s="130">
        <v>0</v>
      </c>
      <c r="E21" s="130">
        <v>0</v>
      </c>
      <c r="F21" s="178">
        <f>SUM(B21:E21)</f>
        <v>4085069.31</v>
      </c>
    </row>
    <row r="22" spans="1:6" s="27" customFormat="1" ht="15" customHeight="1">
      <c r="A22" s="179" t="s">
        <v>160</v>
      </c>
      <c r="B22" s="130">
        <v>0</v>
      </c>
      <c r="C22" s="222">
        <v>1371534.06</v>
      </c>
      <c r="D22" s="130">
        <v>0</v>
      </c>
      <c r="E22" s="130">
        <v>0</v>
      </c>
      <c r="F22" s="178">
        <f>SUM(B22:E22)</f>
        <v>1371534.06</v>
      </c>
    </row>
    <row r="23" spans="1:6" s="27" customFormat="1" ht="15" customHeight="1">
      <c r="A23" s="179" t="s">
        <v>159</v>
      </c>
      <c r="B23" s="130">
        <v>0</v>
      </c>
      <c r="C23" s="222">
        <v>17586.29</v>
      </c>
      <c r="D23" s="130">
        <v>0</v>
      </c>
      <c r="E23" s="130">
        <v>0</v>
      </c>
      <c r="F23" s="178">
        <f>SUM(B23:E23)</f>
        <v>17586.29</v>
      </c>
    </row>
    <row r="24" spans="1:6" s="27" customFormat="1" ht="15" customHeight="1" thickBot="1">
      <c r="A24" s="174" t="s">
        <v>158</v>
      </c>
      <c r="B24" s="188">
        <f>SUM(B21:B23)</f>
        <v>0</v>
      </c>
      <c r="C24" s="224">
        <f>SUM(C21:C23)-1</f>
        <v>5474188.66</v>
      </c>
      <c r="D24" s="187">
        <f>SUM(D21:D23)</f>
        <v>0</v>
      </c>
      <c r="E24" s="187">
        <f>SUM(E21:E23)</f>
        <v>0</v>
      </c>
      <c r="F24" s="223">
        <f>SUM(F21:F23)-1</f>
        <v>5474188.66</v>
      </c>
    </row>
    <row r="25" spans="1:6" s="183" customFormat="1" ht="15" customHeight="1" thickTop="1">
      <c r="A25" s="184"/>
      <c r="B25" s="181"/>
      <c r="C25" s="181"/>
      <c r="D25" s="181"/>
      <c r="E25" s="181"/>
      <c r="F25" s="180"/>
    </row>
    <row r="26" spans="1:6" s="27" customFormat="1" ht="15" customHeight="1">
      <c r="A26" s="182" t="s">
        <v>162</v>
      </c>
      <c r="B26" s="181"/>
      <c r="C26" s="181"/>
      <c r="D26" s="181"/>
      <c r="E26" s="181"/>
      <c r="F26" s="180"/>
    </row>
    <row r="27" spans="1:6" s="27" customFormat="1" ht="15" customHeight="1">
      <c r="A27" s="179" t="s">
        <v>161</v>
      </c>
      <c r="B27" s="222">
        <f aca="true" t="shared" si="0" ref="B27:E29">B9-(B15-B21)</f>
        <v>2255743.53</v>
      </c>
      <c r="C27" s="176">
        <f>C9-(C15-C21)-1</f>
        <v>3757408.55</v>
      </c>
      <c r="D27" s="176">
        <f t="shared" si="0"/>
        <v>-3116</v>
      </c>
      <c r="E27" s="130">
        <f t="shared" si="0"/>
        <v>0</v>
      </c>
      <c r="F27" s="176">
        <f>SUM(B27:E27)+1</f>
        <v>6010037.08</v>
      </c>
    </row>
    <row r="28" spans="1:6" s="27" customFormat="1" ht="15" customHeight="1">
      <c r="A28" s="179" t="s">
        <v>160</v>
      </c>
      <c r="B28" s="222">
        <f t="shared" si="0"/>
        <v>754759.6799999999</v>
      </c>
      <c r="C28" s="176">
        <f t="shared" si="0"/>
        <v>1263121.03</v>
      </c>
      <c r="D28" s="176">
        <f t="shared" si="0"/>
        <v>-889</v>
      </c>
      <c r="E28" s="130">
        <f t="shared" si="0"/>
        <v>0</v>
      </c>
      <c r="F28" s="176">
        <f>SUM(B28:E28)</f>
        <v>2016991.71</v>
      </c>
    </row>
    <row r="29" spans="1:6" s="27" customFormat="1" ht="15" customHeight="1">
      <c r="A29" s="177" t="s">
        <v>159</v>
      </c>
      <c r="B29" s="178">
        <f t="shared" si="0"/>
        <v>8390.61</v>
      </c>
      <c r="C29" s="221">
        <f t="shared" si="0"/>
        <v>16644.06</v>
      </c>
      <c r="D29" s="130">
        <f t="shared" si="0"/>
        <v>0</v>
      </c>
      <c r="E29" s="130">
        <f t="shared" si="0"/>
        <v>0</v>
      </c>
      <c r="F29" s="221">
        <f>SUM(B29:E29)</f>
        <v>25034.670000000002</v>
      </c>
    </row>
    <row r="30" spans="1:6" s="27" customFormat="1" ht="15" customHeight="1" thickBot="1">
      <c r="A30" s="174" t="s">
        <v>158</v>
      </c>
      <c r="B30" s="173">
        <f>SUM(B27:B29)+1</f>
        <v>3018894.82</v>
      </c>
      <c r="C30" s="173">
        <f>SUM(C27:C29)</f>
        <v>5037173.64</v>
      </c>
      <c r="D30" s="173">
        <f>SUM(D27:D29)</f>
        <v>-4005</v>
      </c>
      <c r="E30" s="294">
        <f>SUM(E27:E29)</f>
        <v>0</v>
      </c>
      <c r="F30" s="173">
        <f>SUM(F27:F29)+1</f>
        <v>8052064.46</v>
      </c>
    </row>
    <row r="31" spans="1:6" s="27" customFormat="1" ht="15" customHeight="1" thickTop="1">
      <c r="A31" s="174"/>
      <c r="B31" s="16"/>
      <c r="C31" s="16"/>
      <c r="D31" s="16"/>
      <c r="E31" s="24"/>
      <c r="F31" s="16"/>
    </row>
    <row r="32" spans="1:6" s="216" customFormat="1" ht="19.5" customHeight="1">
      <c r="A32" s="359" t="s">
        <v>174</v>
      </c>
      <c r="B32" s="359"/>
      <c r="C32" s="359"/>
      <c r="D32" s="359"/>
      <c r="E32" s="359"/>
      <c r="F32" s="359"/>
    </row>
    <row r="33" spans="1:6" s="216" customFormat="1" ht="19.5" customHeight="1">
      <c r="A33" s="359"/>
      <c r="B33" s="359"/>
      <c r="C33" s="359"/>
      <c r="D33" s="359"/>
      <c r="E33" s="359"/>
      <c r="F33" s="359"/>
    </row>
    <row r="34" spans="1:6" s="216" customFormat="1" ht="19.5" customHeight="1">
      <c r="A34" s="359"/>
      <c r="B34" s="359"/>
      <c r="C34" s="359"/>
      <c r="D34" s="359"/>
      <c r="E34" s="359"/>
      <c r="F34" s="359"/>
    </row>
    <row r="35" spans="1:6" s="216" customFormat="1" ht="15" customHeight="1">
      <c r="A35" s="208"/>
      <c r="B35" s="360" t="s">
        <v>173</v>
      </c>
      <c r="C35" s="218"/>
      <c r="D35" s="220"/>
      <c r="E35" s="360" t="s">
        <v>173</v>
      </c>
      <c r="F35" s="218"/>
    </row>
    <row r="36" spans="1:6" s="216" customFormat="1" ht="15" customHeight="1">
      <c r="A36" s="219" t="s">
        <v>172</v>
      </c>
      <c r="B36" s="360"/>
      <c r="C36" s="217" t="s">
        <v>171</v>
      </c>
      <c r="D36" s="218" t="s">
        <v>172</v>
      </c>
      <c r="E36" s="360"/>
      <c r="F36" s="217" t="s">
        <v>171</v>
      </c>
    </row>
    <row r="37" spans="1:6" ht="15" customHeight="1">
      <c r="A37" s="215" t="s">
        <v>196</v>
      </c>
      <c r="B37" s="295">
        <v>813752</v>
      </c>
      <c r="C37" s="213">
        <f>B37+138025</f>
        <v>951777</v>
      </c>
      <c r="D37" s="214" t="s">
        <v>197</v>
      </c>
      <c r="E37" s="213">
        <v>826529.9099999999</v>
      </c>
      <c r="F37" s="213">
        <f>E37+120676</f>
        <v>947205.9099999999</v>
      </c>
    </row>
    <row r="38" spans="1:7" ht="15" customHeight="1">
      <c r="A38" s="215" t="s">
        <v>198</v>
      </c>
      <c r="B38" s="295">
        <v>827225.01</v>
      </c>
      <c r="C38" s="213">
        <f>B38+134123</f>
        <v>961348.01</v>
      </c>
      <c r="D38" s="214" t="s">
        <v>199</v>
      </c>
      <c r="E38" s="213">
        <v>829319.6000000001</v>
      </c>
      <c r="F38" s="213">
        <f>E38+118191</f>
        <v>947510.6000000001</v>
      </c>
      <c r="G38" s="212"/>
    </row>
    <row r="39" spans="1:7" ht="15" customHeight="1">
      <c r="A39" s="215" t="s">
        <v>200</v>
      </c>
      <c r="B39" s="295">
        <v>841132.45</v>
      </c>
      <c r="C39" s="213">
        <f>B39+132159</f>
        <v>973291.45</v>
      </c>
      <c r="D39" s="214" t="s">
        <v>202</v>
      </c>
      <c r="E39" s="213">
        <v>839761.3999999999</v>
      </c>
      <c r="F39" s="213">
        <f>E39+115639</f>
        <v>955400.3999999999</v>
      </c>
      <c r="G39" s="212"/>
    </row>
    <row r="40" spans="1:7" ht="15" customHeight="1">
      <c r="A40" s="215" t="s">
        <v>201</v>
      </c>
      <c r="B40" s="295">
        <v>837517.5900000001</v>
      </c>
      <c r="C40" s="213">
        <f>B40+128345</f>
        <v>965862.5900000001</v>
      </c>
      <c r="D40" s="214"/>
      <c r="E40" s="213"/>
      <c r="F40" s="213"/>
      <c r="G40" s="212"/>
    </row>
    <row r="41" spans="1:6" s="208" customFormat="1" ht="15" customHeight="1">
      <c r="A41" s="210"/>
      <c r="B41" s="211"/>
      <c r="C41" s="211"/>
      <c r="D41" s="211"/>
      <c r="E41" s="210"/>
      <c r="F41" s="209"/>
    </row>
    <row r="42" spans="1:6" s="208" customFormat="1" ht="15" customHeight="1">
      <c r="A42" s="359" t="s">
        <v>170</v>
      </c>
      <c r="B42" s="359"/>
      <c r="C42" s="359"/>
      <c r="D42" s="359"/>
      <c r="E42" s="359"/>
      <c r="F42" s="359"/>
    </row>
    <row r="43" spans="1:6" s="208" customFormat="1" ht="15" customHeight="1">
      <c r="A43" s="359"/>
      <c r="B43" s="359"/>
      <c r="C43" s="359"/>
      <c r="D43" s="359"/>
      <c r="E43" s="359"/>
      <c r="F43" s="359"/>
    </row>
    <row r="44" spans="1:6" s="208" customFormat="1" ht="15" customHeight="1">
      <c r="A44" s="210"/>
      <c r="B44" s="211"/>
      <c r="C44" s="211"/>
      <c r="D44" s="211"/>
      <c r="E44" s="210"/>
      <c r="F44" s="209"/>
    </row>
    <row r="45" spans="1:6" s="208" customFormat="1" ht="15" customHeight="1">
      <c r="A45" s="210"/>
      <c r="B45" s="211"/>
      <c r="C45" s="211"/>
      <c r="D45" s="211"/>
      <c r="E45" s="210"/>
      <c r="F45" s="209"/>
    </row>
    <row r="46" spans="1:6" s="208" customFormat="1" ht="15" customHeight="1">
      <c r="A46" s="210"/>
      <c r="B46" s="211"/>
      <c r="C46" s="211"/>
      <c r="D46" s="211"/>
      <c r="E46" s="210"/>
      <c r="F46" s="209"/>
    </row>
    <row r="47" spans="1:6" s="208" customFormat="1" ht="15" customHeight="1">
      <c r="A47" s="210"/>
      <c r="B47" s="211"/>
      <c r="C47" s="211"/>
      <c r="D47" s="211"/>
      <c r="E47" s="210"/>
      <c r="F47" s="209"/>
    </row>
    <row r="48" spans="1:6" s="208" customFormat="1" ht="15" customHeight="1">
      <c r="A48" s="210"/>
      <c r="B48" s="211"/>
      <c r="C48" s="211"/>
      <c r="D48" s="211"/>
      <c r="E48" s="210"/>
      <c r="F48" s="209"/>
    </row>
    <row r="49" spans="1:6" s="208" customFormat="1" ht="15" customHeight="1">
      <c r="A49" s="210"/>
      <c r="B49" s="211"/>
      <c r="C49" s="211"/>
      <c r="D49" s="211"/>
      <c r="E49" s="210"/>
      <c r="F49" s="209"/>
    </row>
    <row r="50" spans="1:6" s="208" customFormat="1" ht="15" customHeight="1">
      <c r="A50" s="210"/>
      <c r="B50" s="211"/>
      <c r="C50" s="211"/>
      <c r="D50" s="211"/>
      <c r="E50" s="210"/>
      <c r="F50" s="209"/>
    </row>
    <row r="51" spans="1:6" s="208" customFormat="1" ht="15" customHeight="1">
      <c r="A51" s="210"/>
      <c r="B51" s="211"/>
      <c r="C51" s="211"/>
      <c r="D51" s="211"/>
      <c r="E51" s="210"/>
      <c r="F51" s="209"/>
    </row>
    <row r="52" spans="1:6" s="208" customFormat="1" ht="15" customHeight="1">
      <c r="A52" s="210"/>
      <c r="B52" s="211"/>
      <c r="C52" s="211"/>
      <c r="D52" s="211"/>
      <c r="E52" s="210"/>
      <c r="F52" s="209"/>
    </row>
    <row r="53" spans="1:6" s="208" customFormat="1" ht="15" customHeight="1">
      <c r="A53" s="210"/>
      <c r="B53" s="211"/>
      <c r="C53" s="211"/>
      <c r="D53" s="211"/>
      <c r="E53" s="210"/>
      <c r="F53" s="209"/>
    </row>
    <row r="54" spans="1:6" s="208" customFormat="1" ht="15" customHeight="1">
      <c r="A54" s="210"/>
      <c r="B54" s="211"/>
      <c r="C54" s="211"/>
      <c r="D54" s="211"/>
      <c r="E54" s="210"/>
      <c r="F54" s="209"/>
    </row>
    <row r="55" spans="1:6" s="208" customFormat="1" ht="15" customHeight="1">
      <c r="A55" s="210"/>
      <c r="B55" s="211"/>
      <c r="C55" s="211"/>
      <c r="D55" s="211"/>
      <c r="E55" s="210"/>
      <c r="F55" s="209"/>
    </row>
    <row r="56" spans="1:6" s="208" customFormat="1" ht="15" customHeight="1">
      <c r="A56" s="210"/>
      <c r="B56" s="211"/>
      <c r="C56" s="211"/>
      <c r="D56" s="211"/>
      <c r="E56" s="210"/>
      <c r="F56" s="209"/>
    </row>
    <row r="57" spans="1:6" s="208" customFormat="1" ht="15" customHeight="1">
      <c r="A57" s="210"/>
      <c r="B57" s="211"/>
      <c r="C57" s="211"/>
      <c r="D57" s="211"/>
      <c r="E57" s="210"/>
      <c r="F57" s="209"/>
    </row>
    <row r="58" spans="1:6" s="208" customFormat="1" ht="15" customHeight="1">
      <c r="A58" s="210"/>
      <c r="B58" s="211"/>
      <c r="C58" s="211"/>
      <c r="D58" s="211"/>
      <c r="E58" s="210"/>
      <c r="F58" s="209"/>
    </row>
  </sheetData>
  <sheetProtection/>
  <mergeCells count="4">
    <mergeCell ref="A42:F43"/>
    <mergeCell ref="A32:F34"/>
    <mergeCell ref="B35:B36"/>
    <mergeCell ref="E35:E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27" customWidth="1"/>
    <col min="2" max="4" width="16.7109375" style="226" customWidth="1"/>
    <col min="5" max="6" width="16.7109375" style="225" customWidth="1"/>
    <col min="7" max="16384" width="15.7109375" style="132" customWidth="1"/>
  </cols>
  <sheetData>
    <row r="1" spans="1:6" s="257" customFormat="1" ht="24.75" customHeight="1">
      <c r="A1" s="361" t="s">
        <v>0</v>
      </c>
      <c r="B1" s="361"/>
      <c r="C1" s="361"/>
      <c r="D1" s="361"/>
      <c r="E1" s="361"/>
      <c r="F1" s="361"/>
    </row>
    <row r="2" spans="1:6" s="256" customFormat="1" ht="15" customHeight="1">
      <c r="A2" s="228"/>
      <c r="B2" s="253"/>
      <c r="C2" s="253"/>
      <c r="D2" s="253"/>
      <c r="E2" s="253"/>
      <c r="F2" s="253"/>
    </row>
    <row r="3" spans="1:6" s="255" customFormat="1" ht="15" customHeight="1">
      <c r="A3" s="362" t="s">
        <v>187</v>
      </c>
      <c r="B3" s="362"/>
      <c r="C3" s="362"/>
      <c r="D3" s="362"/>
      <c r="E3" s="362"/>
      <c r="F3" s="362"/>
    </row>
    <row r="4" spans="1:6" s="255" customFormat="1" ht="15" customHeight="1">
      <c r="A4" s="362" t="s">
        <v>103</v>
      </c>
      <c r="B4" s="362"/>
      <c r="C4" s="362"/>
      <c r="D4" s="362"/>
      <c r="E4" s="362"/>
      <c r="F4" s="362"/>
    </row>
    <row r="5" spans="1:6" s="252" customFormat="1" ht="15" customHeight="1">
      <c r="A5" s="228"/>
      <c r="B5" s="254"/>
      <c r="C5" s="254"/>
      <c r="D5" s="254"/>
      <c r="E5" s="253"/>
      <c r="F5" s="253"/>
    </row>
    <row r="6" spans="2:6" ht="30" customHeight="1">
      <c r="B6" s="195" t="s">
        <v>1</v>
      </c>
      <c r="C6" s="195" t="s">
        <v>2</v>
      </c>
      <c r="D6" s="195" t="s">
        <v>3</v>
      </c>
      <c r="E6" s="195" t="s">
        <v>102</v>
      </c>
      <c r="F6" s="195" t="s">
        <v>4</v>
      </c>
    </row>
    <row r="7" spans="1:6" ht="15" customHeight="1">
      <c r="A7" s="243" t="s">
        <v>186</v>
      </c>
      <c r="B7" s="229"/>
      <c r="C7" s="229"/>
      <c r="D7" s="229"/>
      <c r="E7" s="229"/>
      <c r="F7" s="229"/>
    </row>
    <row r="8" spans="1:6" ht="15" customHeight="1">
      <c r="A8" s="243" t="s">
        <v>185</v>
      </c>
      <c r="B8" s="251"/>
      <c r="C8" s="251"/>
      <c r="D8" s="251"/>
      <c r="E8" s="251"/>
      <c r="F8" s="251"/>
    </row>
    <row r="9" spans="1:6" ht="15" customHeight="1">
      <c r="A9" s="238" t="s">
        <v>184</v>
      </c>
      <c r="B9" s="190">
        <f>'[2]Loss Expenses Paid QTD-15'!E21</f>
        <v>482587.6</v>
      </c>
      <c r="C9" s="190">
        <f>'[2]Loss Expenses Paid QTD-15'!E15+'[1]3Q14 Trial Balance (2)'!C290</f>
        <v>927976.8999999999</v>
      </c>
      <c r="D9" s="190">
        <f>'[2]Loss Expenses Paid QTD-15'!E9+'[1]3Q14 Trial Balance (2)'!C287</f>
        <v>173703.5</v>
      </c>
      <c r="E9" s="130">
        <v>0</v>
      </c>
      <c r="F9" s="190">
        <f>SUM(B9:E9)+1</f>
        <v>1584269</v>
      </c>
    </row>
    <row r="10" spans="1:6" ht="15" customHeight="1">
      <c r="A10" s="238" t="s">
        <v>160</v>
      </c>
      <c r="B10" s="287">
        <f>'[2]Loss Expenses Paid QTD-15'!E22</f>
        <v>27637.12</v>
      </c>
      <c r="C10" s="287">
        <f>'[2]Loss Expenses Paid QTD-15'!E16</f>
        <v>129923.06</v>
      </c>
      <c r="D10" s="291">
        <f>'[2]Loss Expenses Paid QTD-15'!E10+'[1]3Q14 Trial Balance (2)'!C288</f>
        <v>-5284.049999999999</v>
      </c>
      <c r="E10" s="130">
        <v>0</v>
      </c>
      <c r="F10" s="287">
        <f>SUM(B10:E10)</f>
        <v>152276.13</v>
      </c>
    </row>
    <row r="11" spans="1:6" ht="15" customHeight="1">
      <c r="A11" s="238" t="s">
        <v>159</v>
      </c>
      <c r="B11" s="130">
        <f>'[2]Loss Expenses Paid QTD-15'!E23</f>
        <v>0</v>
      </c>
      <c r="C11" s="287">
        <f>'[2]Loss Expenses Paid QTD-15'!E17</f>
        <v>1126.36</v>
      </c>
      <c r="D11" s="130">
        <f>'[2]Loss Expenses Paid QTD-15'!E11</f>
        <v>0</v>
      </c>
      <c r="E11" s="130">
        <v>0</v>
      </c>
      <c r="F11" s="287">
        <f>SUM(B11:E11)</f>
        <v>1126.36</v>
      </c>
    </row>
    <row r="12" spans="1:6" ht="15" customHeight="1" thickBot="1">
      <c r="A12" s="237" t="s">
        <v>158</v>
      </c>
      <c r="B12" s="224">
        <f>SUM(B9:B11)</f>
        <v>510224.72</v>
      </c>
      <c r="C12" s="224">
        <f>SUM(C9:C11)</f>
        <v>1059026.32</v>
      </c>
      <c r="D12" s="224">
        <f>SUM(D9:D11)+1</f>
        <v>168420.45</v>
      </c>
      <c r="E12" s="289">
        <f>SUM(E9:E11)</f>
        <v>0</v>
      </c>
      <c r="F12" s="223">
        <f>SUM(F9:F11)</f>
        <v>1737671.49</v>
      </c>
    </row>
    <row r="13" spans="1:6" ht="15" customHeight="1" thickTop="1">
      <c r="A13" s="243"/>
      <c r="B13" s="242"/>
      <c r="C13" s="242"/>
      <c r="D13" s="242"/>
      <c r="E13" s="175"/>
      <c r="F13" s="241"/>
    </row>
    <row r="14" spans="1:6" ht="15" customHeight="1">
      <c r="A14" s="243" t="s">
        <v>183</v>
      </c>
      <c r="B14" s="242"/>
      <c r="C14" s="242"/>
      <c r="D14" s="242"/>
      <c r="E14" s="175"/>
      <c r="F14" s="241"/>
    </row>
    <row r="15" spans="1:6" ht="15" customHeight="1">
      <c r="A15" s="238" t="s">
        <v>178</v>
      </c>
      <c r="B15" s="287">
        <f>'[2]Unpaid Loss Reserves-13'!B9</f>
        <v>510352.6</v>
      </c>
      <c r="C15" s="287">
        <f>'[2]Unpaid Loss Reserves-13'!C9</f>
        <v>369302.46</v>
      </c>
      <c r="D15" s="287">
        <f>'[2]Unpaid Loss Reserves-13'!D9</f>
        <v>82332.16</v>
      </c>
      <c r="E15" s="130">
        <v>0</v>
      </c>
      <c r="F15" s="287">
        <f>SUM(B15:E15)</f>
        <v>961987.2200000001</v>
      </c>
    </row>
    <row r="16" spans="1:6" ht="15" customHeight="1">
      <c r="A16" s="238" t="s">
        <v>177</v>
      </c>
      <c r="B16" s="287">
        <f>'[2]Unpaid Loss Reserves-13'!B10</f>
        <v>59500</v>
      </c>
      <c r="C16" s="287">
        <f>'[2]Unpaid Loss Reserves-13'!C10</f>
        <v>62336.06</v>
      </c>
      <c r="D16" s="287">
        <f>'[2]Unpaid Loss Reserves-13'!D10</f>
        <v>99917.19</v>
      </c>
      <c r="E16" s="130">
        <v>0</v>
      </c>
      <c r="F16" s="287">
        <f>SUM(B16:E16)</f>
        <v>221753.25</v>
      </c>
    </row>
    <row r="17" spans="1:6" ht="15" customHeight="1">
      <c r="A17" s="238" t="s">
        <v>176</v>
      </c>
      <c r="B17" s="130">
        <f>'[2]Unpaid Loss Reserves-13'!B11</f>
        <v>0</v>
      </c>
      <c r="C17" s="130">
        <f>'[2]Unpaid Loss Reserves-13'!C11</f>
        <v>0</v>
      </c>
      <c r="D17" s="130">
        <f>'[2]Unpaid Loss Reserves-13'!D11</f>
        <v>0</v>
      </c>
      <c r="E17" s="130">
        <v>0</v>
      </c>
      <c r="F17" s="130">
        <f>SUM(B17:E17)</f>
        <v>0</v>
      </c>
    </row>
    <row r="18" spans="1:6" ht="15" customHeight="1" thickBot="1">
      <c r="A18" s="237" t="s">
        <v>158</v>
      </c>
      <c r="B18" s="224">
        <f>SUM(B15:B17)</f>
        <v>569852.6</v>
      </c>
      <c r="C18" s="224">
        <f>SUM(C15:C17)-1</f>
        <v>431637.52</v>
      </c>
      <c r="D18" s="224">
        <f>SUM(D15:D17)</f>
        <v>182249.35</v>
      </c>
      <c r="E18" s="289">
        <f>SUM(E15:E17)</f>
        <v>0</v>
      </c>
      <c r="F18" s="223">
        <f>SUM(F15:F17)</f>
        <v>1183740.4700000002</v>
      </c>
    </row>
    <row r="19" spans="1:6" ht="15" customHeight="1" thickTop="1">
      <c r="A19" s="243"/>
      <c r="B19" s="78"/>
      <c r="C19" s="78"/>
      <c r="D19" s="78"/>
      <c r="E19" s="250"/>
      <c r="F19" s="249"/>
    </row>
    <row r="20" spans="1:6" ht="15" customHeight="1">
      <c r="A20" s="243" t="s">
        <v>182</v>
      </c>
      <c r="B20" s="175"/>
      <c r="C20" s="175"/>
      <c r="D20" s="175"/>
      <c r="E20" s="175"/>
      <c r="F20" s="235"/>
    </row>
    <row r="21" spans="1:6" ht="15" customHeight="1">
      <c r="A21" s="238" t="s">
        <v>178</v>
      </c>
      <c r="B21" s="287">
        <f>'[2]Unpaid Loss Reserves-13'!B16</f>
        <v>320911.23</v>
      </c>
      <c r="C21" s="287">
        <f>'[2]Unpaid Loss Reserves-13'!C16</f>
        <v>127142.16</v>
      </c>
      <c r="D21" s="130">
        <f>'[2]Unpaid Loss Reserves-13'!D16</f>
        <v>0</v>
      </c>
      <c r="E21" s="130">
        <v>0</v>
      </c>
      <c r="F21" s="287">
        <f>SUM(B21:E21)</f>
        <v>448053.39</v>
      </c>
    </row>
    <row r="22" spans="1:6" ht="15" customHeight="1">
      <c r="A22" s="238" t="s">
        <v>177</v>
      </c>
      <c r="B22" s="287">
        <f>'[2]Unpaid Loss Reserves-13'!B17</f>
        <v>37413.77</v>
      </c>
      <c r="C22" s="287">
        <f>'[2]Unpaid Loss Reserves-13'!C17</f>
        <v>21460.84</v>
      </c>
      <c r="D22" s="130">
        <f>'[2]Unpaid Loss Reserves-13'!D17</f>
        <v>0</v>
      </c>
      <c r="E22" s="130">
        <v>0</v>
      </c>
      <c r="F22" s="287">
        <f>SUM(B22:E22)</f>
        <v>58874.61</v>
      </c>
    </row>
    <row r="23" spans="1:6" ht="15" customHeight="1">
      <c r="A23" s="238" t="s">
        <v>176</v>
      </c>
      <c r="B23" s="130">
        <f>'[2]Unpaid Loss Reserves-13'!B18</f>
        <v>0</v>
      </c>
      <c r="C23" s="130">
        <f>'[2]Unpaid Loss Reserves-13'!C18</f>
        <v>0</v>
      </c>
      <c r="D23" s="130">
        <f>'[2]Unpaid Loss Reserves-13'!D18</f>
        <v>0</v>
      </c>
      <c r="E23" s="130">
        <v>0</v>
      </c>
      <c r="F23" s="130">
        <f>SUM(B23:E23)</f>
        <v>0</v>
      </c>
    </row>
    <row r="24" spans="1:6" ht="15" customHeight="1" thickBot="1">
      <c r="A24" s="237" t="s">
        <v>158</v>
      </c>
      <c r="B24" s="224">
        <f>SUM(B21:B23)</f>
        <v>358325</v>
      </c>
      <c r="C24" s="224">
        <f>SUM(C21:C23)</f>
        <v>148603</v>
      </c>
      <c r="D24" s="293">
        <f>SUM(D21:D23)</f>
        <v>0</v>
      </c>
      <c r="E24" s="289">
        <f>SUM(E21:E23)</f>
        <v>0</v>
      </c>
      <c r="F24" s="223">
        <f>SUM(F21:F23)</f>
        <v>506928</v>
      </c>
    </row>
    <row r="25" spans="1:6" ht="15" customHeight="1" thickTop="1">
      <c r="A25" s="243"/>
      <c r="B25" s="242"/>
      <c r="C25" s="242"/>
      <c r="D25" s="242"/>
      <c r="E25" s="175"/>
      <c r="F25" s="241"/>
    </row>
    <row r="26" spans="1:6" ht="15" customHeight="1">
      <c r="A26" s="243" t="s">
        <v>181</v>
      </c>
      <c r="B26" s="246"/>
      <c r="C26" s="246"/>
      <c r="D26" s="246"/>
      <c r="E26" s="175"/>
      <c r="F26" s="241"/>
    </row>
    <row r="27" spans="1:6" ht="15" customHeight="1">
      <c r="A27" s="243" t="s">
        <v>180</v>
      </c>
      <c r="B27" s="246"/>
      <c r="C27" s="246"/>
      <c r="D27" s="246"/>
      <c r="E27" s="175"/>
      <c r="F27" s="241"/>
    </row>
    <row r="28" spans="1:6" ht="15" customHeight="1">
      <c r="A28" s="238" t="s">
        <v>178</v>
      </c>
      <c r="B28" s="287">
        <v>577542.23</v>
      </c>
      <c r="C28" s="287">
        <v>1149827.0699999998</v>
      </c>
      <c r="D28" s="287">
        <v>133568.38</v>
      </c>
      <c r="E28" s="130">
        <v>0</v>
      </c>
      <c r="F28" s="239">
        <f>SUM(B28:E28)-1</f>
        <v>1860936.6799999997</v>
      </c>
    </row>
    <row r="29" spans="1:6" ht="15" customHeight="1">
      <c r="A29" s="238" t="s">
        <v>177</v>
      </c>
      <c r="B29" s="287">
        <v>47500</v>
      </c>
      <c r="C29" s="287">
        <v>125642.73</v>
      </c>
      <c r="D29" s="287">
        <v>117017.19</v>
      </c>
      <c r="E29" s="130">
        <v>0</v>
      </c>
      <c r="F29" s="239">
        <f>SUM(B29:E29)</f>
        <v>290159.92</v>
      </c>
    </row>
    <row r="30" spans="1:6" ht="15" customHeight="1">
      <c r="A30" s="238" t="s">
        <v>176</v>
      </c>
      <c r="B30" s="130">
        <v>0</v>
      </c>
      <c r="C30" s="287">
        <v>3696.04</v>
      </c>
      <c r="D30" s="130">
        <v>0</v>
      </c>
      <c r="E30" s="130">
        <v>0</v>
      </c>
      <c r="F30" s="287">
        <f>SUM(B30:E30)</f>
        <v>3696.04</v>
      </c>
    </row>
    <row r="31" spans="1:6" ht="15" customHeight="1" thickBot="1">
      <c r="A31" s="237" t="s">
        <v>158</v>
      </c>
      <c r="B31" s="93">
        <f>SUM(B28:B30)</f>
        <v>625042.23</v>
      </c>
      <c r="C31" s="93">
        <f>SUM(C28:C30)</f>
        <v>1279165.8399999999</v>
      </c>
      <c r="D31" s="93">
        <f>SUM(D28:D30)-1</f>
        <v>250584.57</v>
      </c>
      <c r="E31" s="289">
        <f>SUM(E28:E30)</f>
        <v>0</v>
      </c>
      <c r="F31" s="247">
        <f>SUM(F28:F30)</f>
        <v>2154792.6399999997</v>
      </c>
    </row>
    <row r="32" spans="1:6" s="244" customFormat="1" ht="15" customHeight="1" thickTop="1">
      <c r="A32" s="243"/>
      <c r="B32" s="246"/>
      <c r="C32" s="246"/>
      <c r="D32" s="246"/>
      <c r="E32" s="246"/>
      <c r="F32" s="245"/>
    </row>
    <row r="33" spans="1:6" ht="15" customHeight="1">
      <c r="A33" s="243" t="s">
        <v>179</v>
      </c>
      <c r="B33" s="242"/>
      <c r="C33" s="242"/>
      <c r="D33" s="242"/>
      <c r="E33" s="175"/>
      <c r="F33" s="241"/>
    </row>
    <row r="34" spans="1:6" ht="15" customHeight="1">
      <c r="A34" s="238" t="s">
        <v>178</v>
      </c>
      <c r="B34" s="240">
        <f>B9+(B15+B21-B28)+1</f>
        <v>736310.2</v>
      </c>
      <c r="C34" s="240">
        <f>C9+(C15+C21-C28)</f>
        <v>274594.45000000007</v>
      </c>
      <c r="D34" s="240">
        <f>D9+(D15+D21-D28)+1</f>
        <v>122468.28</v>
      </c>
      <c r="E34" s="130">
        <f>E9+(E15+E21-E28)</f>
        <v>0</v>
      </c>
      <c r="F34" s="239">
        <f>SUM(B34:E34)-1</f>
        <v>1133371.93</v>
      </c>
    </row>
    <row r="35" spans="1:6" ht="15" customHeight="1">
      <c r="A35" s="238" t="s">
        <v>177</v>
      </c>
      <c r="B35" s="240">
        <f aca="true" t="shared" si="0" ref="B35:E36">B10+(B16+B22-B29)</f>
        <v>77050.88999999998</v>
      </c>
      <c r="C35" s="240">
        <f t="shared" si="0"/>
        <v>88077.23</v>
      </c>
      <c r="D35" s="292">
        <f t="shared" si="0"/>
        <v>-22384.05</v>
      </c>
      <c r="E35" s="130">
        <f t="shared" si="0"/>
        <v>0</v>
      </c>
      <c r="F35" s="239">
        <f>SUM(B35:E35)</f>
        <v>142744.07</v>
      </c>
    </row>
    <row r="36" spans="1:6" ht="15" customHeight="1">
      <c r="A36" s="238" t="s">
        <v>176</v>
      </c>
      <c r="B36" s="130">
        <f t="shared" si="0"/>
        <v>0</v>
      </c>
      <c r="C36" s="292">
        <f t="shared" si="0"/>
        <v>-2569.6800000000003</v>
      </c>
      <c r="D36" s="130">
        <f t="shared" si="0"/>
        <v>0</v>
      </c>
      <c r="E36" s="130">
        <f t="shared" si="0"/>
        <v>0</v>
      </c>
      <c r="F36" s="292">
        <f>SUM(B36:E36)</f>
        <v>-2569.6800000000003</v>
      </c>
    </row>
    <row r="37" spans="1:6" ht="15" customHeight="1" thickBot="1">
      <c r="A37" s="237" t="s">
        <v>158</v>
      </c>
      <c r="B37" s="236">
        <f>SUM(B34:B36)</f>
        <v>813361.09</v>
      </c>
      <c r="C37" s="236">
        <f>SUM(C34:C36)-1</f>
        <v>360101.00000000006</v>
      </c>
      <c r="D37" s="236">
        <f>SUM(D34:D36)</f>
        <v>100084.23</v>
      </c>
      <c r="E37" s="223">
        <f>SUM(E34:E36)</f>
        <v>0</v>
      </c>
      <c r="F37" s="236">
        <f>SUM(F34:F36)</f>
        <v>1273546.32</v>
      </c>
    </row>
    <row r="38" spans="2:6" ht="15" customHeight="1" thickTop="1">
      <c r="B38" s="235"/>
      <c r="C38" s="235"/>
      <c r="D38" s="235"/>
      <c r="F38" s="231"/>
    </row>
    <row r="39" spans="1:6" s="230" customFormat="1" ht="15" customHeight="1">
      <c r="A39" s="234"/>
      <c r="B39" s="233"/>
      <c r="C39" s="233"/>
      <c r="D39" s="233"/>
      <c r="E39" s="232"/>
      <c r="F39" s="231"/>
    </row>
    <row r="40" spans="2:4" ht="15" customHeight="1">
      <c r="B40" s="229"/>
      <c r="C40" s="229"/>
      <c r="D40" s="229"/>
    </row>
    <row r="41" spans="2:4" ht="15" customHeight="1">
      <c r="B41" s="229"/>
      <c r="C41" s="229"/>
      <c r="D41" s="229"/>
    </row>
    <row r="42" spans="2:4" ht="15" customHeight="1">
      <c r="B42" s="229"/>
      <c r="C42" s="229"/>
      <c r="D42" s="229"/>
    </row>
    <row r="43" spans="1:4" ht="15" customHeight="1">
      <c r="A43" s="228"/>
      <c r="B43" s="229"/>
      <c r="C43" s="229"/>
      <c r="D43" s="229"/>
    </row>
    <row r="44" spans="1:4" ht="15" customHeight="1">
      <c r="A44" s="228"/>
      <c r="B44" s="229"/>
      <c r="C44" s="229"/>
      <c r="D44" s="229"/>
    </row>
    <row r="45" spans="1:4" ht="15" customHeight="1">
      <c r="A45" s="228"/>
      <c r="B45" s="229"/>
      <c r="C45" s="229"/>
      <c r="D45" s="229"/>
    </row>
    <row r="46" spans="1:4" ht="15" customHeight="1">
      <c r="A46" s="228"/>
      <c r="B46" s="229"/>
      <c r="C46" s="229"/>
      <c r="D46" s="229"/>
    </row>
    <row r="47" spans="1:4" ht="15" customHeight="1">
      <c r="A47" s="228"/>
      <c r="B47" s="229"/>
      <c r="C47" s="229"/>
      <c r="D47" s="229"/>
    </row>
    <row r="48" spans="1:4" ht="15" customHeight="1">
      <c r="A48" s="228"/>
      <c r="B48" s="229"/>
      <c r="C48" s="229"/>
      <c r="D48" s="229"/>
    </row>
    <row r="49" spans="1:4" s="132" customFormat="1" ht="15" customHeight="1">
      <c r="A49" s="228"/>
      <c r="B49" s="229"/>
      <c r="C49" s="229"/>
      <c r="D49" s="229"/>
    </row>
    <row r="50" spans="1:4" s="132" customFormat="1" ht="15" customHeight="1">
      <c r="A50" s="228"/>
      <c r="B50" s="229"/>
      <c r="C50" s="229"/>
      <c r="D50" s="229"/>
    </row>
    <row r="51" spans="1:4" s="132" customFormat="1" ht="15" customHeight="1">
      <c r="A51" s="228"/>
      <c r="B51" s="229"/>
      <c r="C51" s="229"/>
      <c r="D51" s="229"/>
    </row>
    <row r="52" spans="1:4" s="132" customFormat="1" ht="15" customHeight="1">
      <c r="A52" s="228"/>
      <c r="B52" s="229"/>
      <c r="C52" s="229"/>
      <c r="D52" s="229"/>
    </row>
    <row r="53" spans="1:4" s="132" customFormat="1" ht="15" customHeight="1">
      <c r="A53" s="228"/>
      <c r="B53" s="229"/>
      <c r="C53" s="229"/>
      <c r="D53" s="229"/>
    </row>
    <row r="54" spans="1:4" s="132" customFormat="1" ht="15" customHeight="1">
      <c r="A54" s="228"/>
      <c r="B54" s="229"/>
      <c r="C54" s="229"/>
      <c r="D54" s="229"/>
    </row>
    <row r="55" spans="1:4" s="132" customFormat="1" ht="15" customHeight="1">
      <c r="A55" s="228"/>
      <c r="B55" s="226"/>
      <c r="C55" s="226"/>
      <c r="D55" s="226"/>
    </row>
    <row r="56" spans="1:4" s="132" customFormat="1" ht="15" customHeight="1">
      <c r="A56" s="228"/>
      <c r="B56" s="226"/>
      <c r="C56" s="226"/>
      <c r="D56" s="226"/>
    </row>
    <row r="57" spans="1:4" s="132" customFormat="1" ht="15" customHeight="1">
      <c r="A57" s="228"/>
      <c r="B57" s="226"/>
      <c r="C57" s="226"/>
      <c r="D57" s="226"/>
    </row>
    <row r="58" spans="1:4" s="132" customFormat="1" ht="15" customHeight="1">
      <c r="A58" s="228"/>
      <c r="B58" s="226"/>
      <c r="C58" s="226"/>
      <c r="D58" s="226"/>
    </row>
    <row r="59" spans="1:4" s="132" customFormat="1" ht="15" customHeight="1">
      <c r="A59" s="228"/>
      <c r="B59" s="226"/>
      <c r="C59" s="226"/>
      <c r="D59" s="226"/>
    </row>
    <row r="60" spans="1:4" s="132" customFormat="1" ht="15" customHeight="1">
      <c r="A60" s="228"/>
      <c r="B60" s="226"/>
      <c r="C60" s="226"/>
      <c r="D60" s="226"/>
    </row>
    <row r="61" spans="1:4" s="132" customFormat="1" ht="15" customHeight="1">
      <c r="A61" s="228"/>
      <c r="B61" s="226"/>
      <c r="C61" s="226"/>
      <c r="D61" s="226"/>
    </row>
    <row r="62" spans="1:4" s="132" customFormat="1" ht="15" customHeight="1">
      <c r="A62" s="228"/>
      <c r="B62" s="226"/>
      <c r="C62" s="226"/>
      <c r="D62" s="226"/>
    </row>
    <row r="63" spans="1:4" s="132" customFormat="1" ht="15" customHeight="1">
      <c r="A63" s="228"/>
      <c r="B63" s="226"/>
      <c r="C63" s="226"/>
      <c r="D63" s="226"/>
    </row>
    <row r="64" spans="1:4" s="132" customFormat="1" ht="15" customHeight="1">
      <c r="A64" s="228"/>
      <c r="B64" s="226"/>
      <c r="C64" s="226"/>
      <c r="D64" s="226"/>
    </row>
    <row r="65" s="132" customFormat="1" ht="15" customHeight="1">
      <c r="A65" s="228"/>
    </row>
    <row r="66" s="132" customFormat="1" ht="15" customHeight="1">
      <c r="A66" s="228"/>
    </row>
    <row r="67" s="132" customFormat="1" ht="15" customHeight="1">
      <c r="A67" s="228"/>
    </row>
    <row r="68" s="132" customFormat="1" ht="15" customHeight="1">
      <c r="A68" s="228"/>
    </row>
    <row r="69" s="132" customFormat="1" ht="15" customHeight="1">
      <c r="A69" s="228"/>
    </row>
    <row r="70" s="132" customFormat="1" ht="15" customHeight="1">
      <c r="A70" s="228"/>
    </row>
    <row r="71" s="132" customFormat="1" ht="15" customHeight="1">
      <c r="A71" s="228"/>
    </row>
    <row r="72" s="132" customFormat="1" ht="15" customHeight="1">
      <c r="A72" s="228"/>
    </row>
    <row r="73" s="132" customFormat="1" ht="15" customHeight="1">
      <c r="A73" s="228"/>
    </row>
    <row r="74" s="132" customFormat="1" ht="15" customHeight="1">
      <c r="A74" s="228"/>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2014-11-13T15:10:45Z</cp:lastPrinted>
  <dcterms:created xsi:type="dcterms:W3CDTF">2014-09-30T20:15:19Z</dcterms:created>
  <dcterms:modified xsi:type="dcterms:W3CDTF">2014-11-13T15:10:50Z</dcterms:modified>
  <cp:category/>
  <cp:version/>
  <cp:contentType/>
  <cp:contentStatus/>
</cp:coreProperties>
</file>